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fin01.ndlambe.local.gov.za\home\My Documents\TARIFFS\"/>
    </mc:Choice>
  </mc:AlternateContent>
  <xr:revisionPtr revIDLastSave="0" documentId="13_ncr:1_{556DBD1D-AD0C-4139-98E3-D2B08D88A960}" xr6:coauthVersionLast="47" xr6:coauthVersionMax="47" xr10:uidLastSave="{00000000-0000-0000-0000-000000000000}"/>
  <bookViews>
    <workbookView xWindow="-120" yWindow="-120" windowWidth="20730" windowHeight="11040" firstSheet="13" activeTab="13" xr2:uid="{00000000-000D-0000-FFFF-FFFF00000000}"/>
  </bookViews>
  <sheets>
    <sheet name="ENV COMPLIANCE" sheetId="1" state="hidden" r:id="rId1"/>
    <sheet name="TRAFFIC TARIFFS" sheetId="2" state="hidden" r:id="rId2"/>
    <sheet name="FIRE TARIFFS" sheetId="3" state="hidden" r:id="rId3"/>
    <sheet name="REFUSE  POUND CEMETERIES" sheetId="4" state="hidden" r:id="rId4"/>
    <sheet name="RESERVES &amp; BEACHES" sheetId="5" state="hidden" r:id="rId5"/>
    <sheet name="ENV HEALTH" sheetId="6" state="hidden" r:id="rId6"/>
    <sheet name="Tariff List 2018-2019" sheetId="7" state="hidden" r:id="rId7"/>
    <sheet name="Town Planning" sheetId="8" state="hidden" r:id="rId8"/>
    <sheet name="Sheet1" sheetId="9" state="hidden" r:id="rId9"/>
    <sheet name="Sheet2" sheetId="10" state="hidden" r:id="rId10"/>
    <sheet name="Tariff List 2022-2023" sheetId="11" state="hidden" r:id="rId11"/>
    <sheet name="Sheet4" sheetId="12" state="hidden" r:id="rId12"/>
    <sheet name="Sheet3" sheetId="13" state="hidden" r:id="rId13"/>
    <sheet name="Tariff List 2024-2025" sheetId="14" r:id="rId14"/>
    <sheet name="elec tariffs 2024-2025" sheetId="19" r:id="rId15"/>
    <sheet name="Sheet7" sheetId="20" r:id="rId16"/>
    <sheet name="Sheet6" sheetId="18" state="hidden" r:id="rId17"/>
    <sheet name="Sheet5" sheetId="15" state="hidden" r:id="rId18"/>
  </sheets>
  <definedNames>
    <definedName name="_xlnm._FilterDatabase" localSheetId="6" hidden="1">'Tariff List 2018-2019'!$A$154:$H$156</definedName>
    <definedName name="_xlnm._FilterDatabase" localSheetId="10" hidden="1">'Tariff List 2022-2023'!$A$3:$BV$3</definedName>
    <definedName name="_xlnm.Print_Area" localSheetId="6">'Tariff List 2018-2019'!$A$1:$L$645</definedName>
    <definedName name="_xlnm.Print_Area" localSheetId="10">'Tariff List 2022-2023'!$A$71:$O$118</definedName>
    <definedName name="_xlnm.Print_Titles" localSheetId="6">'Tariff List 2018-2019'!$1:$6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3" i="14" l="1"/>
  <c r="C503" i="14" s="1"/>
  <c r="D502" i="14"/>
  <c r="C502" i="14" s="1"/>
  <c r="D308" i="14"/>
  <c r="C308" i="14" s="1"/>
  <c r="D307" i="14"/>
  <c r="C307" i="14" s="1"/>
  <c r="D75" i="14"/>
  <c r="C75" i="14" s="1"/>
  <c r="D74" i="14"/>
  <c r="C74" i="14" s="1"/>
  <c r="C71" i="14"/>
  <c r="C70" i="14"/>
  <c r="F316" i="14"/>
  <c r="Z6" i="18"/>
  <c r="AA6" i="18" s="1"/>
  <c r="T2" i="18"/>
  <c r="U2" i="18" s="1"/>
  <c r="S2" i="18"/>
  <c r="Q2" i="18"/>
  <c r="P2" i="18" s="1"/>
  <c r="N1" i="18"/>
  <c r="J1" i="18" s="1"/>
  <c r="I1" i="18" s="1"/>
  <c r="M1" i="18"/>
  <c r="F1" i="18"/>
  <c r="D1" i="18"/>
  <c r="C1" i="18" s="1"/>
  <c r="Z7" i="18" l="1"/>
  <c r="AA7" i="18" s="1"/>
  <c r="N2" i="18"/>
  <c r="D19" i="14"/>
  <c r="Z8" i="18" l="1"/>
  <c r="AA8" i="18" s="1"/>
  <c r="M2" i="18"/>
  <c r="J2" i="18"/>
  <c r="Z9" i="18" l="1"/>
  <c r="AA9" i="18" s="1"/>
  <c r="I2" i="18"/>
  <c r="G2" i="18"/>
  <c r="N20" i="14"/>
  <c r="M20" i="14" s="1"/>
  <c r="N43" i="14"/>
  <c r="M43" i="14" s="1"/>
  <c r="N45" i="14"/>
  <c r="M45" i="14" s="1"/>
  <c r="N59" i="14"/>
  <c r="M59" i="14" s="1"/>
  <c r="N60" i="14"/>
  <c r="M60" i="14" s="1"/>
  <c r="N61" i="14"/>
  <c r="M61" i="14" s="1"/>
  <c r="N62" i="14"/>
  <c r="M62" i="14" s="1"/>
  <c r="M307" i="14"/>
  <c r="M308" i="14"/>
  <c r="N316" i="14"/>
  <c r="M316" i="14" s="1"/>
  <c r="M371" i="14"/>
  <c r="M372" i="14"/>
  <c r="M373" i="14"/>
  <c r="N424" i="14"/>
  <c r="M424" i="14" s="1"/>
  <c r="N425" i="14"/>
  <c r="M425" i="14" s="1"/>
  <c r="N426" i="14"/>
  <c r="M426" i="14" s="1"/>
  <c r="N427" i="14"/>
  <c r="M427" i="14" s="1"/>
  <c r="N428" i="14"/>
  <c r="M428" i="14" s="1"/>
  <c r="N429" i="14"/>
  <c r="M429" i="14" s="1"/>
  <c r="N430" i="14"/>
  <c r="M430" i="14" s="1"/>
  <c r="N432" i="14"/>
  <c r="M432" i="14" s="1"/>
  <c r="N433" i="14"/>
  <c r="M433" i="14" s="1"/>
  <c r="N434" i="14"/>
  <c r="M434" i="14" s="1"/>
  <c r="N435" i="14"/>
  <c r="M435" i="14" s="1"/>
  <c r="N436" i="14"/>
  <c r="M436" i="14" s="1"/>
  <c r="N437" i="14"/>
  <c r="M437" i="14" s="1"/>
  <c r="N438" i="14"/>
  <c r="M438" i="14" s="1"/>
  <c r="N439" i="14"/>
  <c r="M439" i="14" s="1"/>
  <c r="N440" i="14"/>
  <c r="M440" i="14" s="1"/>
  <c r="N441" i="14"/>
  <c r="M441" i="14" s="1"/>
  <c r="N442" i="14"/>
  <c r="M442" i="14" s="1"/>
  <c r="N443" i="14"/>
  <c r="M443" i="14" s="1"/>
  <c r="N445" i="14"/>
  <c r="M445" i="14" s="1"/>
  <c r="N446" i="14"/>
  <c r="M446" i="14" s="1"/>
  <c r="N447" i="14"/>
  <c r="M447" i="14" s="1"/>
  <c r="N448" i="14"/>
  <c r="M448" i="14" s="1"/>
  <c r="N449" i="14"/>
  <c r="M449" i="14" s="1"/>
  <c r="N450" i="14"/>
  <c r="M450" i="14" s="1"/>
  <c r="N451" i="14"/>
  <c r="M451" i="14" s="1"/>
  <c r="N452" i="14"/>
  <c r="M452" i="14" s="1"/>
  <c r="N455" i="14"/>
  <c r="M455" i="14" s="1"/>
  <c r="N457" i="14"/>
  <c r="M457" i="14" s="1"/>
  <c r="N458" i="14"/>
  <c r="M458" i="14" s="1"/>
  <c r="N459" i="14"/>
  <c r="M459" i="14" s="1"/>
  <c r="N460" i="14"/>
  <c r="M460" i="14" s="1"/>
  <c r="N461" i="14"/>
  <c r="M461" i="14" s="1"/>
  <c r="N462" i="14"/>
  <c r="M462" i="14" s="1"/>
  <c r="N463" i="14"/>
  <c r="M463" i="14" s="1"/>
  <c r="N464" i="14"/>
  <c r="M464" i="14" s="1"/>
  <c r="N465" i="14"/>
  <c r="M465" i="14" s="1"/>
  <c r="N466" i="14"/>
  <c r="M466" i="14" s="1"/>
  <c r="N467" i="14"/>
  <c r="M467" i="14" s="1"/>
  <c r="N474" i="14"/>
  <c r="J474" i="14" s="1"/>
  <c r="N475" i="14"/>
  <c r="M475" i="14" s="1"/>
  <c r="N476" i="14"/>
  <c r="M476" i="14" s="1"/>
  <c r="N477" i="14"/>
  <c r="M477" i="14" s="1"/>
  <c r="N478" i="14"/>
  <c r="M478" i="14" s="1"/>
  <c r="N479" i="14"/>
  <c r="M479" i="14" s="1"/>
  <c r="N480" i="14"/>
  <c r="M480" i="14" s="1"/>
  <c r="N481" i="14"/>
  <c r="M481" i="14" s="1"/>
  <c r="N482" i="14"/>
  <c r="M482" i="14" s="1"/>
  <c r="N483" i="14"/>
  <c r="M483" i="14" s="1"/>
  <c r="N485" i="14"/>
  <c r="M485" i="14" s="1"/>
  <c r="N486" i="14"/>
  <c r="M486" i="14" s="1"/>
  <c r="N487" i="14"/>
  <c r="M487" i="14" s="1"/>
  <c r="N488" i="14"/>
  <c r="M488" i="14" s="1"/>
  <c r="N489" i="14"/>
  <c r="M489" i="14" s="1"/>
  <c r="N490" i="14"/>
  <c r="M490" i="14" s="1"/>
  <c r="N491" i="14"/>
  <c r="M491" i="14" s="1"/>
  <c r="N493" i="14"/>
  <c r="M493" i="14" s="1"/>
  <c r="N494" i="14"/>
  <c r="J494" i="14" s="1"/>
  <c r="I494" i="14" s="1"/>
  <c r="N495" i="14"/>
  <c r="M495" i="14" s="1"/>
  <c r="N497" i="14"/>
  <c r="M497" i="14" s="1"/>
  <c r="N498" i="14"/>
  <c r="M498" i="14" s="1"/>
  <c r="N499" i="14"/>
  <c r="M499" i="14" s="1"/>
  <c r="N500" i="14"/>
  <c r="M500" i="14" s="1"/>
  <c r="N504" i="14"/>
  <c r="M504" i="14" s="1"/>
  <c r="N506" i="14"/>
  <c r="M506" i="14" s="1"/>
  <c r="N507" i="14"/>
  <c r="M507" i="14" s="1"/>
  <c r="N508" i="14"/>
  <c r="M508" i="14" s="1"/>
  <c r="N509" i="14"/>
  <c r="M509" i="14" s="1"/>
  <c r="N510" i="14"/>
  <c r="M510" i="14" s="1"/>
  <c r="N511" i="14"/>
  <c r="M511" i="14" s="1"/>
  <c r="M522" i="14"/>
  <c r="M523" i="14"/>
  <c r="M524" i="14"/>
  <c r="M526" i="14"/>
  <c r="M527" i="14"/>
  <c r="M532" i="14"/>
  <c r="M533" i="14"/>
  <c r="M534" i="14"/>
  <c r="M535" i="14"/>
  <c r="M536" i="14"/>
  <c r="M537" i="14"/>
  <c r="M538" i="14"/>
  <c r="M539" i="14"/>
  <c r="M540" i="14"/>
  <c r="M541" i="14"/>
  <c r="M542" i="14"/>
  <c r="M543" i="14"/>
  <c r="M546" i="14"/>
  <c r="M547" i="14"/>
  <c r="M548" i="14"/>
  <c r="M549" i="14"/>
  <c r="M551" i="14"/>
  <c r="M552" i="14"/>
  <c r="M553" i="14"/>
  <c r="M554" i="14"/>
  <c r="M555" i="14"/>
  <c r="M558" i="14"/>
  <c r="M561" i="14"/>
  <c r="M562" i="14"/>
  <c r="M563" i="14"/>
  <c r="M564" i="14"/>
  <c r="M565" i="14"/>
  <c r="M566" i="14"/>
  <c r="M567" i="14"/>
  <c r="M568" i="14"/>
  <c r="M569" i="14"/>
  <c r="M570" i="14"/>
  <c r="M576" i="14"/>
  <c r="M577" i="14"/>
  <c r="M578" i="14"/>
  <c r="M579" i="14"/>
  <c r="M580" i="14"/>
  <c r="M581" i="14"/>
  <c r="M582" i="14"/>
  <c r="M583" i="14"/>
  <c r="M584" i="14"/>
  <c r="M585" i="14"/>
  <c r="M586" i="14"/>
  <c r="M587" i="14"/>
  <c r="M588" i="14"/>
  <c r="M589" i="14"/>
  <c r="M594" i="14"/>
  <c r="M596" i="14"/>
  <c r="M597" i="14"/>
  <c r="M600" i="14"/>
  <c r="M601" i="14"/>
  <c r="M602" i="14"/>
  <c r="M603" i="14"/>
  <c r="M604" i="14"/>
  <c r="M605" i="14"/>
  <c r="M608" i="14"/>
  <c r="M609" i="14"/>
  <c r="M610" i="14"/>
  <c r="M611" i="14"/>
  <c r="M612" i="14"/>
  <c r="M620" i="14"/>
  <c r="M621" i="14"/>
  <c r="M622" i="14"/>
  <c r="M625" i="14"/>
  <c r="M626" i="14"/>
  <c r="C2" i="15"/>
  <c r="C1" i="15"/>
  <c r="T643" i="14"/>
  <c r="S641" i="14"/>
  <c r="P641" i="14" s="1"/>
  <c r="Q641" i="14"/>
  <c r="R641" i="14" s="1"/>
  <c r="T640" i="14"/>
  <c r="U640" i="14" s="1"/>
  <c r="T637" i="14"/>
  <c r="U637" i="14" s="1"/>
  <c r="T636" i="14"/>
  <c r="U636" i="14" s="1"/>
  <c r="T635" i="14"/>
  <c r="U635" i="14" s="1"/>
  <c r="T634" i="14"/>
  <c r="U634" i="14" s="1"/>
  <c r="T633" i="14"/>
  <c r="U633" i="14" s="1"/>
  <c r="Q632" i="14"/>
  <c r="T630" i="14"/>
  <c r="J630" i="14"/>
  <c r="G630" i="14" s="1"/>
  <c r="F630" i="14" s="1"/>
  <c r="T629" i="14"/>
  <c r="U629" i="14" s="1"/>
  <c r="J629" i="14"/>
  <c r="G629" i="14" s="1"/>
  <c r="T626" i="14"/>
  <c r="U626" i="14" s="1"/>
  <c r="J626" i="14"/>
  <c r="T625" i="14"/>
  <c r="J625" i="14"/>
  <c r="T622" i="14"/>
  <c r="J622" i="14"/>
  <c r="T621" i="14"/>
  <c r="S621" i="14" s="1"/>
  <c r="P621" i="14" s="1"/>
  <c r="J621" i="14"/>
  <c r="I621" i="14" s="1"/>
  <c r="T620" i="14"/>
  <c r="U620" i="14" s="1"/>
  <c r="J620" i="14"/>
  <c r="T617" i="14"/>
  <c r="J617" i="14"/>
  <c r="G617" i="14" s="1"/>
  <c r="D617" i="14" s="1"/>
  <c r="T616" i="14"/>
  <c r="J616" i="14"/>
  <c r="G616" i="14" s="1"/>
  <c r="D616" i="14" s="1"/>
  <c r="T615" i="14"/>
  <c r="J615" i="14"/>
  <c r="G615" i="14" s="1"/>
  <c r="D615" i="14" s="1"/>
  <c r="T614" i="14"/>
  <c r="U614" i="14" s="1"/>
  <c r="J614" i="14"/>
  <c r="G614" i="14" s="1"/>
  <c r="D614" i="14" s="1"/>
  <c r="T612" i="14"/>
  <c r="J612" i="14"/>
  <c r="T611" i="14"/>
  <c r="J611" i="14"/>
  <c r="T610" i="14"/>
  <c r="S610" i="14" s="1"/>
  <c r="P610" i="14" s="1"/>
  <c r="J610" i="14"/>
  <c r="T609" i="14"/>
  <c r="Q609" i="14" s="1"/>
  <c r="R609" i="14" s="1"/>
  <c r="J609" i="14"/>
  <c r="T608" i="14"/>
  <c r="J608" i="14"/>
  <c r="T605" i="14"/>
  <c r="J605" i="14"/>
  <c r="T604" i="14"/>
  <c r="S604" i="14" s="1"/>
  <c r="P604" i="14" s="1"/>
  <c r="J604" i="14"/>
  <c r="T603" i="14"/>
  <c r="J603" i="14"/>
  <c r="T602" i="14"/>
  <c r="J602" i="14"/>
  <c r="T601" i="14"/>
  <c r="J601" i="14"/>
  <c r="T600" i="14"/>
  <c r="S600" i="14" s="1"/>
  <c r="P600" i="14" s="1"/>
  <c r="J600" i="14"/>
  <c r="T597" i="14"/>
  <c r="J597" i="14"/>
  <c r="T596" i="14"/>
  <c r="J596" i="14"/>
  <c r="T594" i="14"/>
  <c r="U594" i="14" s="1"/>
  <c r="J594" i="14"/>
  <c r="I594" i="14" s="1"/>
  <c r="T591" i="14"/>
  <c r="J591" i="14"/>
  <c r="G591" i="14" s="1"/>
  <c r="D591" i="14" s="1"/>
  <c r="T590" i="14"/>
  <c r="J590" i="14"/>
  <c r="G590" i="14" s="1"/>
  <c r="D590" i="14" s="1"/>
  <c r="T589" i="14"/>
  <c r="J589" i="14"/>
  <c r="T588" i="14"/>
  <c r="J588" i="14"/>
  <c r="G588" i="14" s="1"/>
  <c r="T587" i="14"/>
  <c r="J587" i="14"/>
  <c r="T586" i="14"/>
  <c r="Q586" i="14" s="1"/>
  <c r="R586" i="14" s="1"/>
  <c r="J586" i="14"/>
  <c r="T585" i="14"/>
  <c r="S585" i="14" s="1"/>
  <c r="P585" i="14" s="1"/>
  <c r="J585" i="14"/>
  <c r="T584" i="14"/>
  <c r="J584" i="14"/>
  <c r="G584" i="14" s="1"/>
  <c r="T583" i="14"/>
  <c r="J583" i="14"/>
  <c r="I583" i="14" s="1"/>
  <c r="T582" i="14"/>
  <c r="Q582" i="14" s="1"/>
  <c r="R582" i="14" s="1"/>
  <c r="J582" i="14"/>
  <c r="I582" i="14" s="1"/>
  <c r="T581" i="14"/>
  <c r="S581" i="14" s="1"/>
  <c r="P581" i="14" s="1"/>
  <c r="J581" i="14"/>
  <c r="T580" i="14"/>
  <c r="Q580" i="14" s="1"/>
  <c r="R580" i="14" s="1"/>
  <c r="J580" i="14"/>
  <c r="T579" i="14"/>
  <c r="Q579" i="14" s="1"/>
  <c r="R579" i="14" s="1"/>
  <c r="J579" i="14"/>
  <c r="G579" i="14" s="1"/>
  <c r="T578" i="14"/>
  <c r="J578" i="14"/>
  <c r="T577" i="14"/>
  <c r="J577" i="14"/>
  <c r="G577" i="14" s="1"/>
  <c r="F577" i="14" s="1"/>
  <c r="T576" i="14"/>
  <c r="S576" i="14" s="1"/>
  <c r="P576" i="14" s="1"/>
  <c r="J576" i="14"/>
  <c r="T572" i="14"/>
  <c r="Q572" i="14" s="1"/>
  <c r="R572" i="14" s="1"/>
  <c r="J572" i="14"/>
  <c r="G572" i="14" s="1"/>
  <c r="D572" i="14" s="1"/>
  <c r="T571" i="14"/>
  <c r="J571" i="14"/>
  <c r="G571" i="14" s="1"/>
  <c r="D571" i="14" s="1"/>
  <c r="T570" i="14"/>
  <c r="Q570" i="14" s="1"/>
  <c r="R570" i="14" s="1"/>
  <c r="J570" i="14"/>
  <c r="T569" i="14"/>
  <c r="S569" i="14" s="1"/>
  <c r="P569" i="14" s="1"/>
  <c r="J569" i="14"/>
  <c r="T568" i="14"/>
  <c r="J568" i="14"/>
  <c r="T567" i="14"/>
  <c r="J567" i="14"/>
  <c r="I567" i="14" s="1"/>
  <c r="T566" i="14"/>
  <c r="Q566" i="14" s="1"/>
  <c r="R566" i="14" s="1"/>
  <c r="J566" i="14"/>
  <c r="T565" i="14"/>
  <c r="S565" i="14" s="1"/>
  <c r="P565" i="14" s="1"/>
  <c r="J565" i="14"/>
  <c r="G565" i="14" s="1"/>
  <c r="F565" i="14" s="1"/>
  <c r="T564" i="14"/>
  <c r="S564" i="14" s="1"/>
  <c r="P564" i="14" s="1"/>
  <c r="J564" i="14"/>
  <c r="T563" i="14"/>
  <c r="J563" i="14"/>
  <c r="I563" i="14" s="1"/>
  <c r="T562" i="14"/>
  <c r="J562" i="14"/>
  <c r="T561" i="14"/>
  <c r="S561" i="14" s="1"/>
  <c r="P561" i="14" s="1"/>
  <c r="J561" i="14"/>
  <c r="T558" i="14"/>
  <c r="J558" i="14"/>
  <c r="T557" i="14"/>
  <c r="J557" i="14"/>
  <c r="G557" i="14" s="1"/>
  <c r="D557" i="14" s="1"/>
  <c r="T555" i="14"/>
  <c r="S555" i="14" s="1"/>
  <c r="P555" i="14" s="1"/>
  <c r="J555" i="14"/>
  <c r="I555" i="14" s="1"/>
  <c r="T554" i="14"/>
  <c r="Q554" i="14" s="1"/>
  <c r="R554" i="14" s="1"/>
  <c r="J554" i="14"/>
  <c r="T553" i="14"/>
  <c r="J553" i="14"/>
  <c r="G553" i="14" s="1"/>
  <c r="F553" i="14" s="1"/>
  <c r="T552" i="14"/>
  <c r="J552" i="14"/>
  <c r="T551" i="14"/>
  <c r="S551" i="14" s="1"/>
  <c r="P551" i="14" s="1"/>
  <c r="J551" i="14"/>
  <c r="G550" i="14"/>
  <c r="D550" i="14" s="1"/>
  <c r="T549" i="14"/>
  <c r="S549" i="14" s="1"/>
  <c r="P549" i="14" s="1"/>
  <c r="J549" i="14"/>
  <c r="T548" i="14"/>
  <c r="Q548" i="14" s="1"/>
  <c r="R548" i="14" s="1"/>
  <c r="J548" i="14"/>
  <c r="T547" i="14"/>
  <c r="J547" i="14"/>
  <c r="T546" i="14"/>
  <c r="S546" i="14" s="1"/>
  <c r="P546" i="14" s="1"/>
  <c r="J546" i="14"/>
  <c r="G546" i="14" s="1"/>
  <c r="T543" i="14"/>
  <c r="S543" i="14" s="1"/>
  <c r="P543" i="14" s="1"/>
  <c r="J543" i="14"/>
  <c r="T542" i="14"/>
  <c r="J542" i="14"/>
  <c r="T541" i="14"/>
  <c r="S541" i="14" s="1"/>
  <c r="P541" i="14" s="1"/>
  <c r="J541" i="14"/>
  <c r="G541" i="14" s="1"/>
  <c r="F541" i="14" s="1"/>
  <c r="T540" i="14"/>
  <c r="J540" i="14"/>
  <c r="G540" i="14" s="1"/>
  <c r="F540" i="14" s="1"/>
  <c r="T539" i="14"/>
  <c r="S539" i="14" s="1"/>
  <c r="P539" i="14" s="1"/>
  <c r="J539" i="14"/>
  <c r="I539" i="14" s="1"/>
  <c r="T538" i="14"/>
  <c r="J538" i="14"/>
  <c r="T537" i="14"/>
  <c r="S537" i="14" s="1"/>
  <c r="P537" i="14" s="1"/>
  <c r="J537" i="14"/>
  <c r="G537" i="14" s="1"/>
  <c r="T536" i="14"/>
  <c r="J536" i="14"/>
  <c r="I536" i="14" s="1"/>
  <c r="T535" i="14"/>
  <c r="S535" i="14" s="1"/>
  <c r="P535" i="14" s="1"/>
  <c r="J535" i="14"/>
  <c r="I535" i="14" s="1"/>
  <c r="T534" i="14"/>
  <c r="Q534" i="14" s="1"/>
  <c r="R534" i="14" s="1"/>
  <c r="J534" i="14"/>
  <c r="T533" i="14"/>
  <c r="J533" i="14"/>
  <c r="G533" i="14" s="1"/>
  <c r="T532" i="14"/>
  <c r="J532" i="14"/>
  <c r="T527" i="14"/>
  <c r="S527" i="14" s="1"/>
  <c r="P527" i="14" s="1"/>
  <c r="J527" i="14"/>
  <c r="T526" i="14"/>
  <c r="Q526" i="14" s="1"/>
  <c r="R526" i="14" s="1"/>
  <c r="J526" i="14"/>
  <c r="T524" i="14"/>
  <c r="J524" i="14"/>
  <c r="T523" i="14"/>
  <c r="S523" i="14" s="1"/>
  <c r="P523" i="14" s="1"/>
  <c r="J523" i="14"/>
  <c r="T522" i="14"/>
  <c r="S522" i="14" s="1"/>
  <c r="P522" i="14" s="1"/>
  <c r="J522" i="14"/>
  <c r="T519" i="14"/>
  <c r="T518" i="14"/>
  <c r="S518" i="14" s="1"/>
  <c r="P518" i="14" s="1"/>
  <c r="T517" i="14"/>
  <c r="S517" i="14" s="1"/>
  <c r="P517" i="14" s="1"/>
  <c r="T516" i="14"/>
  <c r="T515" i="14"/>
  <c r="T514" i="14"/>
  <c r="T511" i="14"/>
  <c r="T510" i="14"/>
  <c r="T509" i="14"/>
  <c r="T508" i="14"/>
  <c r="S508" i="14" s="1"/>
  <c r="T507" i="14"/>
  <c r="T506" i="14"/>
  <c r="U506" i="14" s="1"/>
  <c r="T504" i="14"/>
  <c r="T500" i="14"/>
  <c r="T499" i="14"/>
  <c r="U499" i="14" s="1"/>
  <c r="T498" i="14"/>
  <c r="T497" i="14"/>
  <c r="S497" i="14" s="1"/>
  <c r="T495" i="14"/>
  <c r="S495" i="14" s="1"/>
  <c r="S493" i="14"/>
  <c r="S491" i="14"/>
  <c r="S489" i="14"/>
  <c r="T488" i="14"/>
  <c r="T487" i="14"/>
  <c r="S487" i="14" s="1"/>
  <c r="T486" i="14"/>
  <c r="T485" i="14"/>
  <c r="T483" i="14"/>
  <c r="T482" i="14"/>
  <c r="T481" i="14"/>
  <c r="T479" i="14"/>
  <c r="T478" i="14"/>
  <c r="T477" i="14"/>
  <c r="T476" i="14"/>
  <c r="T474" i="14"/>
  <c r="T467" i="14"/>
  <c r="T466" i="14"/>
  <c r="T465" i="14"/>
  <c r="T464" i="14"/>
  <c r="T463" i="14"/>
  <c r="T462" i="14"/>
  <c r="T461" i="14"/>
  <c r="S461" i="14" s="1"/>
  <c r="T460" i="14"/>
  <c r="T459" i="14"/>
  <c r="T458" i="14"/>
  <c r="T457" i="14"/>
  <c r="T455" i="14"/>
  <c r="T452" i="14"/>
  <c r="S452" i="14" s="1"/>
  <c r="T451" i="14"/>
  <c r="T450" i="14"/>
  <c r="T449" i="14"/>
  <c r="T448" i="14"/>
  <c r="S448" i="14" s="1"/>
  <c r="T447" i="14"/>
  <c r="T446" i="14"/>
  <c r="T445" i="14"/>
  <c r="T443" i="14"/>
  <c r="S443" i="14" s="1"/>
  <c r="T442" i="14"/>
  <c r="T441" i="14"/>
  <c r="T440" i="14"/>
  <c r="T439" i="14"/>
  <c r="T438" i="14"/>
  <c r="T437" i="14"/>
  <c r="U437" i="14" s="1"/>
  <c r="T436" i="14"/>
  <c r="T435" i="14"/>
  <c r="S435" i="14" s="1"/>
  <c r="T434" i="14"/>
  <c r="T433" i="14"/>
  <c r="S433" i="14" s="1"/>
  <c r="T432" i="14"/>
  <c r="T430" i="14"/>
  <c r="S430" i="14" s="1"/>
  <c r="T429" i="14"/>
  <c r="T428" i="14"/>
  <c r="S428" i="14" s="1"/>
  <c r="T427" i="14"/>
  <c r="S427" i="14" s="1"/>
  <c r="T426" i="14"/>
  <c r="T425" i="14"/>
  <c r="T424" i="14"/>
  <c r="S424" i="14" s="1"/>
  <c r="T421" i="14"/>
  <c r="T420" i="14"/>
  <c r="S420" i="14" s="1"/>
  <c r="R420" i="14" s="1"/>
  <c r="T419" i="14"/>
  <c r="S419" i="14" s="1"/>
  <c r="R419" i="14" s="1"/>
  <c r="T418" i="14"/>
  <c r="T417" i="14"/>
  <c r="T416" i="14"/>
  <c r="T415" i="14"/>
  <c r="S415" i="14" s="1"/>
  <c r="R415" i="14" s="1"/>
  <c r="T414" i="14"/>
  <c r="U414" i="14" s="1"/>
  <c r="T413" i="14"/>
  <c r="S413" i="14" s="1"/>
  <c r="R413" i="14" s="1"/>
  <c r="T412" i="14"/>
  <c r="S412" i="14" s="1"/>
  <c r="R412" i="14" s="1"/>
  <c r="T411" i="14"/>
  <c r="S411" i="14" s="1"/>
  <c r="R411" i="14" s="1"/>
  <c r="T410" i="14"/>
  <c r="T409" i="14"/>
  <c r="T408" i="14"/>
  <c r="T407" i="14"/>
  <c r="S407" i="14" s="1"/>
  <c r="R407" i="14" s="1"/>
  <c r="T406" i="14"/>
  <c r="T405" i="14"/>
  <c r="T404" i="14"/>
  <c r="S404" i="14" s="1"/>
  <c r="R404" i="14" s="1"/>
  <c r="T373" i="14"/>
  <c r="J373" i="14"/>
  <c r="T372" i="14"/>
  <c r="J372" i="14"/>
  <c r="I372" i="14" s="1"/>
  <c r="T371" i="14"/>
  <c r="J371" i="14"/>
  <c r="T369" i="14"/>
  <c r="T367" i="14"/>
  <c r="T366" i="14"/>
  <c r="S366" i="14" s="1"/>
  <c r="T365" i="14"/>
  <c r="T359" i="14"/>
  <c r="T358" i="14"/>
  <c r="T357" i="14"/>
  <c r="T355" i="14"/>
  <c r="T354" i="14"/>
  <c r="U354" i="14" s="1"/>
  <c r="T350" i="14"/>
  <c r="S350" i="14" s="1"/>
  <c r="P350" i="14" s="1"/>
  <c r="T345" i="14"/>
  <c r="T344" i="14"/>
  <c r="T343" i="14"/>
  <c r="T342" i="14"/>
  <c r="Q342" i="14" s="1"/>
  <c r="T339" i="14"/>
  <c r="T338" i="14"/>
  <c r="T337" i="14"/>
  <c r="Q337" i="14" s="1"/>
  <c r="N337" i="14" s="1"/>
  <c r="M337" i="14" s="1"/>
  <c r="T336" i="14"/>
  <c r="T334" i="14"/>
  <c r="S334" i="14" s="1"/>
  <c r="P334" i="14" s="1"/>
  <c r="T333" i="14"/>
  <c r="Q333" i="14" s="1"/>
  <c r="N333" i="14" s="1"/>
  <c r="M333" i="14" s="1"/>
  <c r="T332" i="14"/>
  <c r="T331" i="14"/>
  <c r="T330" i="14"/>
  <c r="S330" i="14" s="1"/>
  <c r="P330" i="14" s="1"/>
  <c r="T329" i="14"/>
  <c r="Q329" i="14" s="1"/>
  <c r="N329" i="14" s="1"/>
  <c r="M329" i="14" s="1"/>
  <c r="P329" i="14"/>
  <c r="T327" i="14"/>
  <c r="S327" i="14" s="1"/>
  <c r="P327" i="14" s="1"/>
  <c r="T326" i="14"/>
  <c r="Q326" i="14" s="1"/>
  <c r="N326" i="14" s="1"/>
  <c r="M326" i="14" s="1"/>
  <c r="T324" i="14"/>
  <c r="S324" i="14" s="1"/>
  <c r="P324" i="14" s="1"/>
  <c r="T323" i="14"/>
  <c r="T322" i="14"/>
  <c r="S322" i="14" s="1"/>
  <c r="P322" i="14" s="1"/>
  <c r="T321" i="14"/>
  <c r="S321" i="14" s="1"/>
  <c r="P321" i="14" s="1"/>
  <c r="T317" i="14"/>
  <c r="U317" i="14" s="1"/>
  <c r="T315" i="14"/>
  <c r="T314" i="14"/>
  <c r="S314" i="14" s="1"/>
  <c r="P314" i="14" s="1"/>
  <c r="T312" i="14"/>
  <c r="T310" i="14"/>
  <c r="T309" i="14"/>
  <c r="Q309" i="14" s="1"/>
  <c r="R309" i="14" s="1"/>
  <c r="J309" i="14"/>
  <c r="T306" i="14"/>
  <c r="Q306" i="14" s="1"/>
  <c r="N306" i="14" s="1"/>
  <c r="M306" i="14" s="1"/>
  <c r="T305" i="14"/>
  <c r="T304" i="14"/>
  <c r="Q304" i="14" s="1"/>
  <c r="N304" i="14" s="1"/>
  <c r="M304" i="14" s="1"/>
  <c r="T303" i="14"/>
  <c r="G302" i="14"/>
  <c r="F302" i="14" s="1"/>
  <c r="T301" i="14"/>
  <c r="Q301" i="14" s="1"/>
  <c r="N301" i="14" s="1"/>
  <c r="M301" i="14" s="1"/>
  <c r="T300" i="14"/>
  <c r="S300" i="14" s="1"/>
  <c r="T291" i="14"/>
  <c r="U291" i="14" s="1"/>
  <c r="T290" i="14"/>
  <c r="Q290" i="14" s="1"/>
  <c r="N290" i="14" s="1"/>
  <c r="M290" i="14" s="1"/>
  <c r="T289" i="14"/>
  <c r="T288" i="14"/>
  <c r="U288" i="14" s="1"/>
  <c r="T287" i="14"/>
  <c r="U287" i="14" s="1"/>
  <c r="T286" i="14"/>
  <c r="Q286" i="14" s="1"/>
  <c r="N286" i="14" s="1"/>
  <c r="M286" i="14" s="1"/>
  <c r="T285" i="14"/>
  <c r="T284" i="14"/>
  <c r="Q284" i="14" s="1"/>
  <c r="T283" i="14"/>
  <c r="T282" i="14"/>
  <c r="Q282" i="14" s="1"/>
  <c r="N282" i="14" s="1"/>
  <c r="M282" i="14" s="1"/>
  <c r="T281" i="14"/>
  <c r="Q281" i="14" s="1"/>
  <c r="N281" i="14" s="1"/>
  <c r="M281" i="14" s="1"/>
  <c r="T280" i="14"/>
  <c r="T279" i="14"/>
  <c r="Q279" i="14" s="1"/>
  <c r="N279" i="14" s="1"/>
  <c r="M279" i="14" s="1"/>
  <c r="T278" i="14"/>
  <c r="T277" i="14"/>
  <c r="Q277" i="14" s="1"/>
  <c r="N277" i="14" s="1"/>
  <c r="M277" i="14" s="1"/>
  <c r="T276" i="14"/>
  <c r="T275" i="14"/>
  <c r="Q275" i="14" s="1"/>
  <c r="T274" i="14"/>
  <c r="T273" i="14"/>
  <c r="T272" i="14"/>
  <c r="Q272" i="14" s="1"/>
  <c r="T271" i="14"/>
  <c r="Q271" i="14" s="1"/>
  <c r="N271" i="14" s="1"/>
  <c r="M271" i="14" s="1"/>
  <c r="T270" i="14"/>
  <c r="T269" i="14"/>
  <c r="S269" i="14" s="1"/>
  <c r="P269" i="14" s="1"/>
  <c r="T268" i="14"/>
  <c r="T267" i="14"/>
  <c r="U267" i="14" s="1"/>
  <c r="T264" i="14"/>
  <c r="T263" i="14"/>
  <c r="T262" i="14"/>
  <c r="S262" i="14" s="1"/>
  <c r="P262" i="14" s="1"/>
  <c r="T261" i="14"/>
  <c r="T260" i="14"/>
  <c r="Q260" i="14" s="1"/>
  <c r="N260" i="14" s="1"/>
  <c r="M260" i="14" s="1"/>
  <c r="T259" i="14"/>
  <c r="T258" i="14"/>
  <c r="S258" i="14" s="1"/>
  <c r="P258" i="14" s="1"/>
  <c r="T257" i="14"/>
  <c r="Q257" i="14" s="1"/>
  <c r="N257" i="14" s="1"/>
  <c r="M257" i="14" s="1"/>
  <c r="T256" i="14"/>
  <c r="Q256" i="14" s="1"/>
  <c r="N256" i="14" s="1"/>
  <c r="M256" i="14" s="1"/>
  <c r="G253" i="14"/>
  <c r="T252" i="14"/>
  <c r="U252" i="14" s="1"/>
  <c r="T251" i="14"/>
  <c r="U251" i="14" s="1"/>
  <c r="T250" i="14"/>
  <c r="U250" i="14" s="1"/>
  <c r="T249" i="14"/>
  <c r="U249" i="14" s="1"/>
  <c r="T248" i="14"/>
  <c r="U248" i="14" s="1"/>
  <c r="T247" i="14"/>
  <c r="U247" i="14" s="1"/>
  <c r="T246" i="14"/>
  <c r="T245" i="14"/>
  <c r="T244" i="14"/>
  <c r="T243" i="14"/>
  <c r="T242" i="14"/>
  <c r="T241" i="14"/>
  <c r="T240" i="14"/>
  <c r="T239" i="14"/>
  <c r="T238" i="14"/>
  <c r="T237" i="14"/>
  <c r="T236" i="14"/>
  <c r="T235" i="14"/>
  <c r="T234" i="14"/>
  <c r="T233" i="14"/>
  <c r="T232" i="14"/>
  <c r="Q232" i="14" s="1"/>
  <c r="N232" i="14" s="1"/>
  <c r="M232" i="14" s="1"/>
  <c r="T231" i="14"/>
  <c r="T201" i="14"/>
  <c r="T200" i="14"/>
  <c r="T199" i="14"/>
  <c r="J198" i="14"/>
  <c r="T196" i="14"/>
  <c r="T195" i="14"/>
  <c r="Q195" i="14" s="1"/>
  <c r="N195" i="14" s="1"/>
  <c r="M195" i="14" s="1"/>
  <c r="T194" i="14"/>
  <c r="T193" i="14"/>
  <c r="T192" i="14"/>
  <c r="T191" i="14"/>
  <c r="T190" i="14"/>
  <c r="T189" i="14"/>
  <c r="T188" i="14"/>
  <c r="T187" i="14"/>
  <c r="T186" i="14"/>
  <c r="T178" i="14"/>
  <c r="T177" i="14"/>
  <c r="T176" i="14"/>
  <c r="U176" i="14" s="1"/>
  <c r="T173" i="14"/>
  <c r="T172" i="14"/>
  <c r="T171" i="14"/>
  <c r="T170" i="14"/>
  <c r="U170" i="14" s="1"/>
  <c r="T169" i="14"/>
  <c r="T168" i="14"/>
  <c r="T142" i="14"/>
  <c r="T141" i="14"/>
  <c r="U141" i="14" s="1"/>
  <c r="T137" i="14"/>
  <c r="Q137" i="14" s="1"/>
  <c r="N137" i="14" s="1"/>
  <c r="M137" i="14" s="1"/>
  <c r="T134" i="14"/>
  <c r="T133" i="14"/>
  <c r="U133" i="14" s="1"/>
  <c r="T132" i="14"/>
  <c r="T131" i="14"/>
  <c r="T130" i="14"/>
  <c r="T129" i="14"/>
  <c r="T128" i="14"/>
  <c r="P121" i="14"/>
  <c r="Q121" i="14" s="1"/>
  <c r="N121" i="14" s="1"/>
  <c r="M121" i="14" s="1"/>
  <c r="Q120" i="14"/>
  <c r="N120" i="14" s="1"/>
  <c r="M120" i="14" s="1"/>
  <c r="T119" i="14"/>
  <c r="Q119" i="14" s="1"/>
  <c r="N119" i="14" s="1"/>
  <c r="M119" i="14" s="1"/>
  <c r="T118" i="14"/>
  <c r="Q115" i="14"/>
  <c r="N115" i="14" s="1"/>
  <c r="M115" i="14" s="1"/>
  <c r="U114" i="14"/>
  <c r="S114" i="14"/>
  <c r="Q114" i="14"/>
  <c r="T111" i="14"/>
  <c r="Q111" i="14" s="1"/>
  <c r="N111" i="14" s="1"/>
  <c r="M111" i="14" s="1"/>
  <c r="T110" i="14"/>
  <c r="Q110" i="14" s="1"/>
  <c r="N110" i="14" s="1"/>
  <c r="M110" i="14" s="1"/>
  <c r="T107" i="14"/>
  <c r="T106" i="14"/>
  <c r="Q106" i="14" s="1"/>
  <c r="T99" i="14"/>
  <c r="Q99" i="14" s="1"/>
  <c r="N99" i="14" s="1"/>
  <c r="M99" i="14" s="1"/>
  <c r="V98" i="14"/>
  <c r="T98" i="14"/>
  <c r="Q98" i="14" s="1"/>
  <c r="T97" i="14"/>
  <c r="Q97" i="14" s="1"/>
  <c r="N97" i="14" s="1"/>
  <c r="M97" i="14" s="1"/>
  <c r="V96" i="14"/>
  <c r="T96" i="14"/>
  <c r="T95" i="14"/>
  <c r="Q95" i="14" s="1"/>
  <c r="N95" i="14" s="1"/>
  <c r="M95" i="14" s="1"/>
  <c r="V94" i="14"/>
  <c r="T94" i="14"/>
  <c r="T93" i="14"/>
  <c r="Q93" i="14" s="1"/>
  <c r="N93" i="14" s="1"/>
  <c r="M93" i="14" s="1"/>
  <c r="T92" i="14"/>
  <c r="V91" i="14"/>
  <c r="T91" i="14"/>
  <c r="T90" i="14"/>
  <c r="Q90" i="14" s="1"/>
  <c r="T89" i="14"/>
  <c r="T66" i="14"/>
  <c r="U66" i="14" s="1"/>
  <c r="T65" i="14"/>
  <c r="Q65" i="14" s="1"/>
  <c r="N65" i="14" s="1"/>
  <c r="M65" i="14" s="1"/>
  <c r="T64" i="14"/>
  <c r="T58" i="14"/>
  <c r="T57" i="14"/>
  <c r="T56" i="14"/>
  <c r="Q56" i="14" s="1"/>
  <c r="N56" i="14" s="1"/>
  <c r="M56" i="14" s="1"/>
  <c r="T55" i="14"/>
  <c r="T54" i="14"/>
  <c r="T53" i="14"/>
  <c r="T52" i="14"/>
  <c r="Q52" i="14" s="1"/>
  <c r="N52" i="14" s="1"/>
  <c r="M52" i="14" s="1"/>
  <c r="T51" i="14"/>
  <c r="T50" i="14"/>
  <c r="Q50" i="14" s="1"/>
  <c r="N50" i="14" s="1"/>
  <c r="M50" i="14" s="1"/>
  <c r="T49" i="14"/>
  <c r="T48" i="14"/>
  <c r="T40" i="14"/>
  <c r="T38" i="14"/>
  <c r="T37" i="14"/>
  <c r="Q37" i="14" s="1"/>
  <c r="T36" i="14"/>
  <c r="Q36" i="14" s="1"/>
  <c r="N36" i="14" s="1"/>
  <c r="M36" i="14" s="1"/>
  <c r="T35" i="14"/>
  <c r="Q35" i="14" s="1"/>
  <c r="T31" i="14"/>
  <c r="J30" i="14"/>
  <c r="I30" i="14" s="1"/>
  <c r="T29" i="14"/>
  <c r="T28" i="14"/>
  <c r="Q28" i="14" s="1"/>
  <c r="N28" i="14" s="1"/>
  <c r="M28" i="14" s="1"/>
  <c r="T25" i="14"/>
  <c r="T24" i="14"/>
  <c r="Q24" i="14" s="1"/>
  <c r="N24" i="14" s="1"/>
  <c r="M24" i="14" s="1"/>
  <c r="T23" i="14"/>
  <c r="U23" i="14" s="1"/>
  <c r="T22" i="14"/>
  <c r="Q22" i="14" s="1"/>
  <c r="N22" i="14" s="1"/>
  <c r="M22" i="14" s="1"/>
  <c r="T21" i="14"/>
  <c r="T20" i="14"/>
  <c r="P20" i="14"/>
  <c r="T18" i="14"/>
  <c r="Q18" i="14" s="1"/>
  <c r="N18" i="14" s="1"/>
  <c r="M18" i="14" s="1"/>
  <c r="T17" i="14"/>
  <c r="T16" i="14"/>
  <c r="T15" i="14"/>
  <c r="T11" i="14"/>
  <c r="Q11" i="14" s="1"/>
  <c r="N11" i="14" s="1"/>
  <c r="M11" i="14" s="1"/>
  <c r="D8" i="13"/>
  <c r="C8" i="13"/>
  <c r="D7" i="13"/>
  <c r="C7" i="13"/>
  <c r="D6" i="13"/>
  <c r="C6" i="13"/>
  <c r="E18" i="12"/>
  <c r="E17" i="12"/>
  <c r="E16" i="12"/>
  <c r="E15" i="12"/>
  <c r="E19" i="12" s="1"/>
  <c r="O708" i="11"/>
  <c r="N708" i="11"/>
  <c r="M708" i="11"/>
  <c r="J708" i="11" s="1"/>
  <c r="K708" i="11"/>
  <c r="L708" i="11" s="1"/>
  <c r="H708" i="11"/>
  <c r="M706" i="11"/>
  <c r="J706" i="11" s="1"/>
  <c r="K706" i="11"/>
  <c r="L706" i="11" s="1"/>
  <c r="H706" i="11"/>
  <c r="O705" i="11"/>
  <c r="N705" i="11"/>
  <c r="M705" i="11"/>
  <c r="J705" i="11" s="1"/>
  <c r="K705" i="11"/>
  <c r="O702" i="11"/>
  <c r="N702" i="11"/>
  <c r="M702" i="11"/>
  <c r="J702" i="11" s="1"/>
  <c r="K702" i="11"/>
  <c r="L702" i="11" s="1"/>
  <c r="H702" i="11"/>
  <c r="O701" i="11"/>
  <c r="N701" i="11"/>
  <c r="M701" i="11"/>
  <c r="J701" i="11" s="1"/>
  <c r="K701" i="11"/>
  <c r="O700" i="11"/>
  <c r="N700" i="11"/>
  <c r="M700" i="11"/>
  <c r="J700" i="11" s="1"/>
  <c r="K700" i="11"/>
  <c r="L700" i="11" s="1"/>
  <c r="H700" i="11"/>
  <c r="O699" i="11"/>
  <c r="N699" i="11"/>
  <c r="M699" i="11"/>
  <c r="J699" i="11" s="1"/>
  <c r="K699" i="11"/>
  <c r="O698" i="11"/>
  <c r="N698" i="11"/>
  <c r="M698" i="11"/>
  <c r="J698" i="11" s="1"/>
  <c r="K698" i="11"/>
  <c r="L698" i="11" s="1"/>
  <c r="H698" i="11"/>
  <c r="K697" i="11"/>
  <c r="N695" i="11"/>
  <c r="O695" i="11" s="1"/>
  <c r="K695" i="11"/>
  <c r="L695" i="11" s="1"/>
  <c r="D695" i="11"/>
  <c r="O694" i="11"/>
  <c r="N694" i="11"/>
  <c r="K694" i="11" s="1"/>
  <c r="L694" i="11" s="1"/>
  <c r="D694" i="11"/>
  <c r="N687" i="11"/>
  <c r="G687" i="11"/>
  <c r="D687" i="11"/>
  <c r="C687" i="11" s="1"/>
  <c r="O686" i="11"/>
  <c r="N686" i="11"/>
  <c r="M686" i="11"/>
  <c r="J686" i="11" s="1"/>
  <c r="K686" i="11"/>
  <c r="L686" i="11" s="1"/>
  <c r="G686" i="11"/>
  <c r="D686" i="11"/>
  <c r="C686" i="11"/>
  <c r="N685" i="11"/>
  <c r="O685" i="11" s="1"/>
  <c r="G685" i="11"/>
  <c r="D685" i="11"/>
  <c r="C685" i="11" s="1"/>
  <c r="O684" i="11"/>
  <c r="N684" i="11"/>
  <c r="M684" i="11"/>
  <c r="J684" i="11" s="1"/>
  <c r="K684" i="11"/>
  <c r="L684" i="11" s="1"/>
  <c r="G684" i="11"/>
  <c r="D684" i="11"/>
  <c r="C684" i="11"/>
  <c r="N683" i="11"/>
  <c r="G683" i="11"/>
  <c r="D683" i="11"/>
  <c r="C683" i="11" s="1"/>
  <c r="O680" i="11"/>
  <c r="N680" i="11"/>
  <c r="L680" i="11"/>
  <c r="K680" i="11"/>
  <c r="D680" i="11"/>
  <c r="N679" i="11"/>
  <c r="O679" i="11" s="1"/>
  <c r="K679" i="11"/>
  <c r="L679" i="11" s="1"/>
  <c r="D679" i="11"/>
  <c r="O678" i="11"/>
  <c r="N678" i="11"/>
  <c r="K678" i="11" s="1"/>
  <c r="L678" i="11" s="1"/>
  <c r="D678" i="11"/>
  <c r="N677" i="11"/>
  <c r="D677" i="11"/>
  <c r="O675" i="11"/>
  <c r="N675" i="11"/>
  <c r="M675" i="11"/>
  <c r="J675" i="11" s="1"/>
  <c r="K675" i="11"/>
  <c r="L675" i="11" s="1"/>
  <c r="G675" i="11"/>
  <c r="D675" i="11"/>
  <c r="C675" i="11"/>
  <c r="N674" i="11"/>
  <c r="O674" i="11" s="1"/>
  <c r="G674" i="11"/>
  <c r="D674" i="11"/>
  <c r="C674" i="11" s="1"/>
  <c r="O673" i="11"/>
  <c r="N673" i="11"/>
  <c r="M673" i="11"/>
  <c r="J673" i="11" s="1"/>
  <c r="K673" i="11"/>
  <c r="L673" i="11" s="1"/>
  <c r="G673" i="11"/>
  <c r="D673" i="11"/>
  <c r="C673" i="11"/>
  <c r="N672" i="11"/>
  <c r="G672" i="11"/>
  <c r="D672" i="11"/>
  <c r="C672" i="11" s="1"/>
  <c r="O671" i="11"/>
  <c r="N671" i="11"/>
  <c r="M671" i="11"/>
  <c r="J671" i="11" s="1"/>
  <c r="K671" i="11"/>
  <c r="L671" i="11" s="1"/>
  <c r="G671" i="11"/>
  <c r="D671" i="11"/>
  <c r="C671" i="11"/>
  <c r="N668" i="11"/>
  <c r="O668" i="11" s="1"/>
  <c r="G668" i="11"/>
  <c r="D668" i="11"/>
  <c r="C668" i="11" s="1"/>
  <c r="O667" i="11"/>
  <c r="N667" i="11"/>
  <c r="M667" i="11"/>
  <c r="J667" i="11" s="1"/>
  <c r="K667" i="11"/>
  <c r="L667" i="11" s="1"/>
  <c r="G667" i="11"/>
  <c r="D667" i="11"/>
  <c r="C667" i="11"/>
  <c r="N666" i="11"/>
  <c r="G666" i="11"/>
  <c r="D666" i="11"/>
  <c r="C666" i="11" s="1"/>
  <c r="O665" i="11"/>
  <c r="N665" i="11"/>
  <c r="M665" i="11"/>
  <c r="J665" i="11" s="1"/>
  <c r="K665" i="11"/>
  <c r="L665" i="11" s="1"/>
  <c r="G665" i="11"/>
  <c r="D665" i="11"/>
  <c r="C665" i="11"/>
  <c r="N664" i="11"/>
  <c r="O664" i="11" s="1"/>
  <c r="G664" i="11"/>
  <c r="D664" i="11"/>
  <c r="C664" i="11" s="1"/>
  <c r="O663" i="11"/>
  <c r="N663" i="11"/>
  <c r="M663" i="11"/>
  <c r="J663" i="11" s="1"/>
  <c r="K663" i="11"/>
  <c r="L663" i="11" s="1"/>
  <c r="G663" i="11"/>
  <c r="D663" i="11"/>
  <c r="C663" i="11"/>
  <c r="N660" i="11"/>
  <c r="G660" i="11"/>
  <c r="D660" i="11"/>
  <c r="C660" i="11" s="1"/>
  <c r="O659" i="11"/>
  <c r="N659" i="11"/>
  <c r="M659" i="11"/>
  <c r="J659" i="11" s="1"/>
  <c r="K659" i="11"/>
  <c r="L659" i="11" s="1"/>
  <c r="G659" i="11"/>
  <c r="D659" i="11"/>
  <c r="C659" i="11"/>
  <c r="N657" i="11"/>
  <c r="O657" i="11" s="1"/>
  <c r="G657" i="11"/>
  <c r="D657" i="11"/>
  <c r="C657" i="11" s="1"/>
  <c r="O650" i="11"/>
  <c r="N650" i="11"/>
  <c r="K650" i="11" s="1"/>
  <c r="L650" i="11"/>
  <c r="D650" i="11"/>
  <c r="N649" i="11"/>
  <c r="D649" i="11"/>
  <c r="O648" i="11"/>
  <c r="N648" i="11"/>
  <c r="M648" i="11"/>
  <c r="J648" i="11" s="1"/>
  <c r="K648" i="11"/>
  <c r="L648" i="11" s="1"/>
  <c r="G648" i="11"/>
  <c r="D648" i="11"/>
  <c r="C648" i="11"/>
  <c r="N647" i="11"/>
  <c r="O647" i="11" s="1"/>
  <c r="G647" i="11"/>
  <c r="D647" i="11"/>
  <c r="C647" i="11" s="1"/>
  <c r="O646" i="11"/>
  <c r="N646" i="11"/>
  <c r="M646" i="11"/>
  <c r="J646" i="11" s="1"/>
  <c r="K646" i="11"/>
  <c r="L646" i="11" s="1"/>
  <c r="G646" i="11"/>
  <c r="D646" i="11"/>
  <c r="C646" i="11"/>
  <c r="N645" i="11"/>
  <c r="G645" i="11"/>
  <c r="D645" i="11"/>
  <c r="C645" i="11" s="1"/>
  <c r="O644" i="11"/>
  <c r="N644" i="11"/>
  <c r="M644" i="11"/>
  <c r="J644" i="11" s="1"/>
  <c r="K644" i="11"/>
  <c r="L644" i="11" s="1"/>
  <c r="G644" i="11"/>
  <c r="D644" i="11"/>
  <c r="C644" i="11"/>
  <c r="N642" i="11"/>
  <c r="O642" i="11" s="1"/>
  <c r="G642" i="11"/>
  <c r="D642" i="11"/>
  <c r="C642" i="11" s="1"/>
  <c r="O641" i="11"/>
  <c r="N641" i="11"/>
  <c r="M641" i="11"/>
  <c r="J641" i="11" s="1"/>
  <c r="K641" i="11"/>
  <c r="L641" i="11" s="1"/>
  <c r="G641" i="11"/>
  <c r="D641" i="11"/>
  <c r="C641" i="11"/>
  <c r="N640" i="11"/>
  <c r="G640" i="11"/>
  <c r="D640" i="11"/>
  <c r="C640" i="11" s="1"/>
  <c r="O639" i="11"/>
  <c r="N639" i="11"/>
  <c r="M639" i="11"/>
  <c r="J639" i="11" s="1"/>
  <c r="K639" i="11"/>
  <c r="L639" i="11" s="1"/>
  <c r="G639" i="11"/>
  <c r="D639" i="11"/>
  <c r="C639" i="11"/>
  <c r="N638" i="11"/>
  <c r="O638" i="11" s="1"/>
  <c r="G638" i="11"/>
  <c r="D638" i="11"/>
  <c r="C638" i="11" s="1"/>
  <c r="O637" i="11"/>
  <c r="N637" i="11"/>
  <c r="M637" i="11"/>
  <c r="J637" i="11" s="1"/>
  <c r="K637" i="11"/>
  <c r="L637" i="11" s="1"/>
  <c r="G637" i="11"/>
  <c r="D637" i="11"/>
  <c r="C637" i="11"/>
  <c r="N636" i="11"/>
  <c r="G636" i="11"/>
  <c r="D636" i="11"/>
  <c r="C636" i="11" s="1"/>
  <c r="O635" i="11"/>
  <c r="N635" i="11"/>
  <c r="M635" i="11"/>
  <c r="J635" i="11" s="1"/>
  <c r="K635" i="11"/>
  <c r="L635" i="11" s="1"/>
  <c r="G635" i="11"/>
  <c r="D635" i="11"/>
  <c r="C635" i="11"/>
  <c r="N634" i="11"/>
  <c r="O634" i="11" s="1"/>
  <c r="G634" i="11"/>
  <c r="D634" i="11"/>
  <c r="C634" i="11" s="1"/>
  <c r="O630" i="11"/>
  <c r="N630" i="11"/>
  <c r="M630" i="11"/>
  <c r="K630" i="11"/>
  <c r="L630" i="11" s="1"/>
  <c r="D630" i="11"/>
  <c r="O629" i="11"/>
  <c r="N629" i="11"/>
  <c r="M629" i="11"/>
  <c r="K629" i="11"/>
  <c r="L629" i="11" s="1"/>
  <c r="D629" i="11"/>
  <c r="O628" i="11"/>
  <c r="N628" i="11"/>
  <c r="M628" i="11"/>
  <c r="J628" i="11" s="1"/>
  <c r="K628" i="11"/>
  <c r="L628" i="11" s="1"/>
  <c r="G628" i="11"/>
  <c r="D628" i="11"/>
  <c r="C628" i="11"/>
  <c r="N627" i="11"/>
  <c r="G627" i="11"/>
  <c r="D627" i="11"/>
  <c r="C627" i="11" s="1"/>
  <c r="O626" i="11"/>
  <c r="N626" i="11"/>
  <c r="M626" i="11"/>
  <c r="J626" i="11" s="1"/>
  <c r="K626" i="11"/>
  <c r="L626" i="11" s="1"/>
  <c r="G626" i="11"/>
  <c r="D626" i="11"/>
  <c r="C626" i="11"/>
  <c r="N625" i="11"/>
  <c r="O625" i="11" s="1"/>
  <c r="G625" i="11"/>
  <c r="D625" i="11"/>
  <c r="C625" i="11" s="1"/>
  <c r="O624" i="11"/>
  <c r="N624" i="11"/>
  <c r="M624" i="11"/>
  <c r="J624" i="11" s="1"/>
  <c r="K624" i="11"/>
  <c r="L624" i="11" s="1"/>
  <c r="G624" i="11"/>
  <c r="D624" i="11"/>
  <c r="C624" i="11"/>
  <c r="N623" i="11"/>
  <c r="G623" i="11"/>
  <c r="D623" i="11"/>
  <c r="C623" i="11" s="1"/>
  <c r="O622" i="11"/>
  <c r="N622" i="11"/>
  <c r="M622" i="11"/>
  <c r="J622" i="11" s="1"/>
  <c r="K622" i="11"/>
  <c r="L622" i="11" s="1"/>
  <c r="G622" i="11"/>
  <c r="D622" i="11"/>
  <c r="C622" i="11"/>
  <c r="N621" i="11"/>
  <c r="O621" i="11" s="1"/>
  <c r="G621" i="11"/>
  <c r="D621" i="11"/>
  <c r="C621" i="11" s="1"/>
  <c r="O620" i="11"/>
  <c r="N620" i="11"/>
  <c r="M620" i="11"/>
  <c r="J620" i="11" s="1"/>
  <c r="K620" i="11"/>
  <c r="L620" i="11" s="1"/>
  <c r="G620" i="11"/>
  <c r="D620" i="11"/>
  <c r="C620" i="11"/>
  <c r="N619" i="11"/>
  <c r="G619" i="11"/>
  <c r="D619" i="11"/>
  <c r="C619" i="11" s="1"/>
  <c r="O616" i="11"/>
  <c r="N616" i="11"/>
  <c r="M616" i="11"/>
  <c r="J616" i="11" s="1"/>
  <c r="K616" i="11"/>
  <c r="L616" i="11" s="1"/>
  <c r="G616" i="11"/>
  <c r="D616" i="11"/>
  <c r="C616" i="11"/>
  <c r="N615" i="11"/>
  <c r="O615" i="11" s="1"/>
  <c r="K615" i="11"/>
  <c r="L615" i="11" s="1"/>
  <c r="D615" i="11"/>
  <c r="O613" i="11"/>
  <c r="N613" i="11"/>
  <c r="M613" i="11"/>
  <c r="J613" i="11" s="1"/>
  <c r="K613" i="11"/>
  <c r="L613" i="11" s="1"/>
  <c r="G613" i="11"/>
  <c r="D613" i="11"/>
  <c r="C613" i="11"/>
  <c r="N612" i="11"/>
  <c r="G612" i="11"/>
  <c r="D612" i="11"/>
  <c r="C612" i="11" s="1"/>
  <c r="O611" i="11"/>
  <c r="N611" i="11"/>
  <c r="M611" i="11"/>
  <c r="J611" i="11" s="1"/>
  <c r="K611" i="11"/>
  <c r="L611" i="11" s="1"/>
  <c r="G611" i="11"/>
  <c r="D611" i="11"/>
  <c r="C611" i="11"/>
  <c r="N610" i="11"/>
  <c r="O610" i="11" s="1"/>
  <c r="G610" i="11"/>
  <c r="D610" i="11"/>
  <c r="C610" i="11" s="1"/>
  <c r="O609" i="11"/>
  <c r="N609" i="11"/>
  <c r="M609" i="11"/>
  <c r="J609" i="11" s="1"/>
  <c r="K609" i="11"/>
  <c r="L609" i="11" s="1"/>
  <c r="G609" i="11"/>
  <c r="D609" i="11"/>
  <c r="C609" i="11"/>
  <c r="N607" i="11"/>
  <c r="G607" i="11"/>
  <c r="D607" i="11"/>
  <c r="C607" i="11" s="1"/>
  <c r="O606" i="11"/>
  <c r="N606" i="11"/>
  <c r="M606" i="11"/>
  <c r="J606" i="11" s="1"/>
  <c r="K606" i="11"/>
  <c r="L606" i="11" s="1"/>
  <c r="G606" i="11"/>
  <c r="D606" i="11"/>
  <c r="C606" i="11"/>
  <c r="N605" i="11"/>
  <c r="O605" i="11" s="1"/>
  <c r="G605" i="11"/>
  <c r="D605" i="11"/>
  <c r="C605" i="11" s="1"/>
  <c r="O604" i="11"/>
  <c r="N604" i="11"/>
  <c r="M604" i="11"/>
  <c r="J604" i="11" s="1"/>
  <c r="K604" i="11"/>
  <c r="L604" i="11" s="1"/>
  <c r="G604" i="11"/>
  <c r="D604" i="11"/>
  <c r="C604" i="11"/>
  <c r="N597" i="11"/>
  <c r="G597" i="11"/>
  <c r="D597" i="11"/>
  <c r="C597" i="11" s="1"/>
  <c r="O596" i="11"/>
  <c r="N596" i="11"/>
  <c r="M596" i="11"/>
  <c r="J596" i="11" s="1"/>
  <c r="K596" i="11"/>
  <c r="L596" i="11" s="1"/>
  <c r="G596" i="11"/>
  <c r="D596" i="11"/>
  <c r="C596" i="11"/>
  <c r="N595" i="11"/>
  <c r="O595" i="11" s="1"/>
  <c r="G595" i="11"/>
  <c r="D595" i="11"/>
  <c r="C595" i="11" s="1"/>
  <c r="O594" i="11"/>
  <c r="N594" i="11"/>
  <c r="M594" i="11"/>
  <c r="J594" i="11" s="1"/>
  <c r="K594" i="11"/>
  <c r="L594" i="11" s="1"/>
  <c r="G594" i="11"/>
  <c r="D594" i="11"/>
  <c r="C594" i="11"/>
  <c r="N593" i="11"/>
  <c r="G593" i="11"/>
  <c r="D593" i="11"/>
  <c r="C593" i="11" s="1"/>
  <c r="O592" i="11"/>
  <c r="N592" i="11"/>
  <c r="M592" i="11"/>
  <c r="J592" i="11" s="1"/>
  <c r="K592" i="11"/>
  <c r="L592" i="11" s="1"/>
  <c r="G592" i="11"/>
  <c r="D592" i="11"/>
  <c r="C592" i="11"/>
  <c r="N591" i="11"/>
  <c r="O591" i="11" s="1"/>
  <c r="G591" i="11"/>
  <c r="D591" i="11"/>
  <c r="C591" i="11" s="1"/>
  <c r="O590" i="11"/>
  <c r="N590" i="11"/>
  <c r="M590" i="11"/>
  <c r="J590" i="11" s="1"/>
  <c r="K590" i="11"/>
  <c r="L590" i="11" s="1"/>
  <c r="G590" i="11"/>
  <c r="D590" i="11"/>
  <c r="C590" i="11"/>
  <c r="N589" i="11"/>
  <c r="G589" i="11"/>
  <c r="D589" i="11"/>
  <c r="C589" i="11" s="1"/>
  <c r="O588" i="11"/>
  <c r="N588" i="11"/>
  <c r="M588" i="11"/>
  <c r="J588" i="11" s="1"/>
  <c r="K588" i="11"/>
  <c r="L588" i="11" s="1"/>
  <c r="G588" i="11"/>
  <c r="D588" i="11"/>
  <c r="C588" i="11"/>
  <c r="N587" i="11"/>
  <c r="G587" i="11"/>
  <c r="D587" i="11"/>
  <c r="C587" i="11" s="1"/>
  <c r="O586" i="11"/>
  <c r="N586" i="11"/>
  <c r="M586" i="11"/>
  <c r="J586" i="11" s="1"/>
  <c r="K586" i="11"/>
  <c r="L586" i="11" s="1"/>
  <c r="G586" i="11"/>
  <c r="D586" i="11"/>
  <c r="C586" i="11"/>
  <c r="N581" i="11"/>
  <c r="G581" i="11"/>
  <c r="D581" i="11"/>
  <c r="C581" i="11" s="1"/>
  <c r="O580" i="11"/>
  <c r="N580" i="11"/>
  <c r="M580" i="11"/>
  <c r="J580" i="11" s="1"/>
  <c r="K580" i="11"/>
  <c r="L580" i="11" s="1"/>
  <c r="G580" i="11"/>
  <c r="D580" i="11"/>
  <c r="C580" i="11"/>
  <c r="N579" i="11"/>
  <c r="G579" i="11"/>
  <c r="D579" i="11"/>
  <c r="C579" i="11" s="1"/>
  <c r="O578" i="11"/>
  <c r="N578" i="11"/>
  <c r="M578" i="11"/>
  <c r="J578" i="11" s="1"/>
  <c r="K578" i="11"/>
  <c r="L578" i="11" s="1"/>
  <c r="G578" i="11"/>
  <c r="D578" i="11"/>
  <c r="C578" i="11"/>
  <c r="N577" i="11"/>
  <c r="G577" i="11"/>
  <c r="D577" i="11"/>
  <c r="C577" i="11" s="1"/>
  <c r="O574" i="11"/>
  <c r="N574" i="11"/>
  <c r="M574" i="11"/>
  <c r="J574" i="11" s="1"/>
  <c r="K574" i="11"/>
  <c r="O573" i="11"/>
  <c r="N573" i="11"/>
  <c r="M573" i="11"/>
  <c r="J573" i="11" s="1"/>
  <c r="K573" i="11"/>
  <c r="L573" i="11" s="1"/>
  <c r="O572" i="11"/>
  <c r="N572" i="11"/>
  <c r="M572" i="11"/>
  <c r="J572" i="11" s="1"/>
  <c r="K572" i="11"/>
  <c r="O571" i="11"/>
  <c r="N571" i="11"/>
  <c r="M571" i="11"/>
  <c r="J571" i="11" s="1"/>
  <c r="K571" i="11"/>
  <c r="L571" i="11" s="1"/>
  <c r="O570" i="11"/>
  <c r="N570" i="11"/>
  <c r="M570" i="11"/>
  <c r="J570" i="11" s="1"/>
  <c r="K570" i="11"/>
  <c r="O569" i="11"/>
  <c r="N569" i="11"/>
  <c r="M569" i="11"/>
  <c r="J569" i="11" s="1"/>
  <c r="K569" i="11"/>
  <c r="L569" i="11" s="1"/>
  <c r="O566" i="11"/>
  <c r="N566" i="11"/>
  <c r="M566" i="11"/>
  <c r="H566" i="11"/>
  <c r="D566" i="11" s="1"/>
  <c r="C566" i="11" s="1"/>
  <c r="G566" i="11"/>
  <c r="N565" i="11"/>
  <c r="H565" i="11"/>
  <c r="O564" i="11"/>
  <c r="N564" i="11"/>
  <c r="M564" i="11"/>
  <c r="H564" i="11"/>
  <c r="G564" i="11"/>
  <c r="D564" i="11"/>
  <c r="C564" i="11"/>
  <c r="N563" i="11"/>
  <c r="H563" i="11"/>
  <c r="G563" i="11" s="1"/>
  <c r="O562" i="11"/>
  <c r="N562" i="11"/>
  <c r="M562" i="11"/>
  <c r="H562" i="11"/>
  <c r="D562" i="11" s="1"/>
  <c r="G562" i="11"/>
  <c r="C562" i="11"/>
  <c r="N561" i="11"/>
  <c r="H561" i="11"/>
  <c r="G561" i="11" s="1"/>
  <c r="D561" i="11"/>
  <c r="C561" i="11" s="1"/>
  <c r="O559" i="11"/>
  <c r="N559" i="11"/>
  <c r="M559" i="11"/>
  <c r="H559" i="11"/>
  <c r="G559" i="11"/>
  <c r="D559" i="11"/>
  <c r="C559" i="11"/>
  <c r="N558" i="11"/>
  <c r="H558" i="11"/>
  <c r="G558" i="11" s="1"/>
  <c r="D558" i="11"/>
  <c r="C558" i="11" s="1"/>
  <c r="O557" i="11"/>
  <c r="N557" i="11"/>
  <c r="M557" i="11"/>
  <c r="H557" i="11"/>
  <c r="G557" i="11"/>
  <c r="D557" i="11"/>
  <c r="C557" i="11"/>
  <c r="N556" i="11"/>
  <c r="H556" i="11"/>
  <c r="G556" i="11" s="1"/>
  <c r="D556" i="11"/>
  <c r="C556" i="11" s="1"/>
  <c r="O555" i="11"/>
  <c r="N555" i="11"/>
  <c r="M555" i="11"/>
  <c r="H555" i="11"/>
  <c r="G555" i="11"/>
  <c r="D555" i="11"/>
  <c r="C555" i="11"/>
  <c r="N553" i="11"/>
  <c r="H553" i="11"/>
  <c r="G553" i="11" s="1"/>
  <c r="D553" i="11"/>
  <c r="C553" i="11" s="1"/>
  <c r="H552" i="11"/>
  <c r="G552" i="11" s="1"/>
  <c r="D552" i="11"/>
  <c r="C552" i="11" s="1"/>
  <c r="M551" i="11"/>
  <c r="H551" i="11"/>
  <c r="D551" i="11" s="1"/>
  <c r="G551" i="11"/>
  <c r="C551" i="11"/>
  <c r="M549" i="11"/>
  <c r="H549" i="11"/>
  <c r="G549" i="11" s="1"/>
  <c r="H543" i="11"/>
  <c r="M542" i="11"/>
  <c r="H542" i="11"/>
  <c r="G542" i="11"/>
  <c r="D542" i="11"/>
  <c r="C542" i="11"/>
  <c r="N541" i="11"/>
  <c r="H541" i="11"/>
  <c r="O540" i="11"/>
  <c r="N540" i="11"/>
  <c r="M540" i="11"/>
  <c r="H540" i="11"/>
  <c r="D540" i="11" s="1"/>
  <c r="C540" i="11" s="1"/>
  <c r="G540" i="11"/>
  <c r="N539" i="11"/>
  <c r="H539" i="11"/>
  <c r="G539" i="11" s="1"/>
  <c r="D539" i="11"/>
  <c r="C539" i="11" s="1"/>
  <c r="O538" i="11"/>
  <c r="N538" i="11"/>
  <c r="M538" i="11"/>
  <c r="H538" i="11"/>
  <c r="D538" i="11" s="1"/>
  <c r="G538" i="11"/>
  <c r="C538" i="11"/>
  <c r="N536" i="11"/>
  <c r="H536" i="11"/>
  <c r="G536" i="11" s="1"/>
  <c r="O535" i="11"/>
  <c r="N535" i="11"/>
  <c r="M535" i="11"/>
  <c r="H535" i="11"/>
  <c r="G535" i="11"/>
  <c r="D535" i="11"/>
  <c r="C535" i="11"/>
  <c r="N534" i="11"/>
  <c r="H534" i="11"/>
  <c r="H533" i="11"/>
  <c r="G533" i="11" s="1"/>
  <c r="O532" i="11"/>
  <c r="N532" i="11"/>
  <c r="M532" i="11"/>
  <c r="H532" i="11"/>
  <c r="D532" i="11" s="1"/>
  <c r="G532" i="11"/>
  <c r="C532" i="11"/>
  <c r="N531" i="11"/>
  <c r="H531" i="11"/>
  <c r="G531" i="11" s="1"/>
  <c r="D531" i="11"/>
  <c r="C531" i="11" s="1"/>
  <c r="O530" i="11"/>
  <c r="N530" i="11"/>
  <c r="M530" i="11"/>
  <c r="H530" i="11"/>
  <c r="G530" i="11"/>
  <c r="D530" i="11"/>
  <c r="C530" i="11"/>
  <c r="N529" i="11"/>
  <c r="H529" i="11"/>
  <c r="G529" i="11" s="1"/>
  <c r="D529" i="11"/>
  <c r="C529" i="11" s="1"/>
  <c r="H528" i="11"/>
  <c r="G528" i="11" s="1"/>
  <c r="D528" i="11"/>
  <c r="C528" i="11" s="1"/>
  <c r="O527" i="11"/>
  <c r="N527" i="11"/>
  <c r="M527" i="11"/>
  <c r="H527" i="11"/>
  <c r="D527" i="11" s="1"/>
  <c r="C527" i="11" s="1"/>
  <c r="G527" i="11"/>
  <c r="N523" i="11"/>
  <c r="H523" i="11"/>
  <c r="O522" i="11"/>
  <c r="N522" i="11"/>
  <c r="M522" i="11"/>
  <c r="H522" i="11"/>
  <c r="G522" i="11"/>
  <c r="D522" i="11"/>
  <c r="C522" i="11"/>
  <c r="N521" i="11"/>
  <c r="H521" i="11"/>
  <c r="G521" i="11" s="1"/>
  <c r="O520" i="11"/>
  <c r="N520" i="11"/>
  <c r="M520" i="11"/>
  <c r="H520" i="11"/>
  <c r="D520" i="11" s="1"/>
  <c r="G520" i="11"/>
  <c r="C520" i="11"/>
  <c r="N519" i="11"/>
  <c r="H519" i="11"/>
  <c r="G519" i="11" s="1"/>
  <c r="D519" i="11"/>
  <c r="C519" i="11" s="1"/>
  <c r="O518" i="11"/>
  <c r="N518" i="11"/>
  <c r="M518" i="11"/>
  <c r="H518" i="11"/>
  <c r="G518" i="11"/>
  <c r="D518" i="11"/>
  <c r="C518" i="11"/>
  <c r="N517" i="11"/>
  <c r="H517" i="11"/>
  <c r="G517" i="11" s="1"/>
  <c r="D517" i="11"/>
  <c r="C517" i="11" s="1"/>
  <c r="O516" i="11"/>
  <c r="N516" i="11"/>
  <c r="M516" i="11"/>
  <c r="H516" i="11"/>
  <c r="D516" i="11" s="1"/>
  <c r="G516" i="11"/>
  <c r="C516" i="11"/>
  <c r="N515" i="11"/>
  <c r="H515" i="11"/>
  <c r="G515" i="11" s="1"/>
  <c r="O514" i="11"/>
  <c r="N514" i="11"/>
  <c r="M514" i="11"/>
  <c r="H514" i="11"/>
  <c r="G514" i="11"/>
  <c r="D514" i="11"/>
  <c r="C514" i="11"/>
  <c r="N513" i="11"/>
  <c r="H513" i="11"/>
  <c r="O511" i="11"/>
  <c r="N511" i="11"/>
  <c r="M511" i="11"/>
  <c r="H511" i="11"/>
  <c r="D511" i="11" s="1"/>
  <c r="C511" i="11" s="1"/>
  <c r="G511" i="11"/>
  <c r="N508" i="11"/>
  <c r="H508" i="11"/>
  <c r="G508" i="11" s="1"/>
  <c r="D508" i="11"/>
  <c r="C508" i="11" s="1"/>
  <c r="O507" i="11"/>
  <c r="N507" i="11"/>
  <c r="M507" i="11"/>
  <c r="H507" i="11"/>
  <c r="D507" i="11" s="1"/>
  <c r="G507" i="11"/>
  <c r="C507" i="11"/>
  <c r="N506" i="11"/>
  <c r="H506" i="11"/>
  <c r="G506" i="11" s="1"/>
  <c r="O505" i="11"/>
  <c r="N505" i="11"/>
  <c r="M505" i="11"/>
  <c r="H505" i="11"/>
  <c r="G505" i="11"/>
  <c r="D505" i="11"/>
  <c r="C505" i="11"/>
  <c r="N504" i="11"/>
  <c r="H504" i="11"/>
  <c r="O503" i="11"/>
  <c r="N503" i="11"/>
  <c r="M503" i="11"/>
  <c r="H503" i="11"/>
  <c r="D503" i="11" s="1"/>
  <c r="C503" i="11" s="1"/>
  <c r="G503" i="11"/>
  <c r="N502" i="11"/>
  <c r="H502" i="11"/>
  <c r="G502" i="11" s="1"/>
  <c r="D502" i="11"/>
  <c r="C502" i="11" s="1"/>
  <c r="O501" i="11"/>
  <c r="N501" i="11"/>
  <c r="M501" i="11"/>
  <c r="H501" i="11"/>
  <c r="G501" i="11"/>
  <c r="D501" i="11"/>
  <c r="C501" i="11"/>
  <c r="D494" i="11"/>
  <c r="C494" i="11"/>
  <c r="N493" i="11"/>
  <c r="H493" i="11"/>
  <c r="G493" i="11" s="1"/>
  <c r="D493" i="11"/>
  <c r="C493" i="11" s="1"/>
  <c r="O492" i="11"/>
  <c r="N492" i="11"/>
  <c r="M492" i="11"/>
  <c r="H492" i="11"/>
  <c r="D492" i="11" s="1"/>
  <c r="G492" i="11"/>
  <c r="C492" i="11"/>
  <c r="N491" i="11"/>
  <c r="H491" i="11"/>
  <c r="G491" i="11" s="1"/>
  <c r="O490" i="11"/>
  <c r="N490" i="11"/>
  <c r="M490" i="11"/>
  <c r="H490" i="11"/>
  <c r="G490" i="11"/>
  <c r="D490" i="11"/>
  <c r="C490" i="11"/>
  <c r="N489" i="11"/>
  <c r="H489" i="11"/>
  <c r="O488" i="11"/>
  <c r="N488" i="11"/>
  <c r="M488" i="11"/>
  <c r="H488" i="11"/>
  <c r="D488" i="11" s="1"/>
  <c r="C488" i="11" s="1"/>
  <c r="G488" i="11"/>
  <c r="O487" i="11"/>
  <c r="N487" i="11"/>
  <c r="M487" i="11" s="1"/>
  <c r="H487" i="11"/>
  <c r="G487" i="11" s="1"/>
  <c r="D487" i="11"/>
  <c r="C487" i="11" s="1"/>
  <c r="O486" i="11"/>
  <c r="N486" i="11"/>
  <c r="M486" i="11"/>
  <c r="H486" i="11"/>
  <c r="D486" i="11" s="1"/>
  <c r="G486" i="11"/>
  <c r="C486" i="11"/>
  <c r="N485" i="11"/>
  <c r="O485" i="11" s="1"/>
  <c r="H485" i="11"/>
  <c r="O484" i="11"/>
  <c r="N484" i="11"/>
  <c r="M484" i="11"/>
  <c r="H484" i="11"/>
  <c r="G484" i="11"/>
  <c r="D484" i="11"/>
  <c r="C484" i="11"/>
  <c r="N483" i="11"/>
  <c r="H483" i="11"/>
  <c r="G483" i="11" s="1"/>
  <c r="D483" i="11"/>
  <c r="C483" i="11" s="1"/>
  <c r="O482" i="11"/>
  <c r="N482" i="11"/>
  <c r="M482" i="11"/>
  <c r="H482" i="11"/>
  <c r="D482" i="11" s="1"/>
  <c r="C482" i="11" s="1"/>
  <c r="G482" i="11"/>
  <c r="N480" i="11"/>
  <c r="O480" i="11" s="1"/>
  <c r="H480" i="11"/>
  <c r="O479" i="11"/>
  <c r="N479" i="11"/>
  <c r="M479" i="11"/>
  <c r="H479" i="11"/>
  <c r="G479" i="11"/>
  <c r="D479" i="11"/>
  <c r="C479" i="11"/>
  <c r="N478" i="11"/>
  <c r="H478" i="11"/>
  <c r="G478" i="11" s="1"/>
  <c r="D478" i="11"/>
  <c r="C478" i="11" s="1"/>
  <c r="O477" i="11"/>
  <c r="N477" i="11"/>
  <c r="M477" i="11"/>
  <c r="H477" i="11"/>
  <c r="G477" i="11"/>
  <c r="D477" i="11"/>
  <c r="C477" i="11"/>
  <c r="N476" i="11"/>
  <c r="O476" i="11" s="1"/>
  <c r="H476" i="11"/>
  <c r="O475" i="11"/>
  <c r="N475" i="11"/>
  <c r="M475" i="11"/>
  <c r="H475" i="11"/>
  <c r="D475" i="11" s="1"/>
  <c r="C475" i="11" s="1"/>
  <c r="G475" i="11"/>
  <c r="N474" i="11"/>
  <c r="H474" i="11"/>
  <c r="G474" i="11" s="1"/>
  <c r="D474" i="11"/>
  <c r="C474" i="11" s="1"/>
  <c r="O471" i="11"/>
  <c r="N471" i="11"/>
  <c r="M471" i="11"/>
  <c r="L471" i="11" s="1"/>
  <c r="K471" i="11"/>
  <c r="H471" i="11" s="1"/>
  <c r="D471" i="11" s="1"/>
  <c r="C471" i="11" s="1"/>
  <c r="G471" i="11"/>
  <c r="N470" i="11"/>
  <c r="O469" i="11"/>
  <c r="N469" i="11"/>
  <c r="M469" i="11"/>
  <c r="L469" i="11" s="1"/>
  <c r="K469" i="11"/>
  <c r="H469" i="11" s="1"/>
  <c r="N468" i="11"/>
  <c r="O468" i="11" s="1"/>
  <c r="O467" i="11"/>
  <c r="N467" i="11"/>
  <c r="M467" i="11"/>
  <c r="L467" i="11" s="1"/>
  <c r="K467" i="11"/>
  <c r="H467" i="11" s="1"/>
  <c r="D467" i="11" s="1"/>
  <c r="C467" i="11" s="1"/>
  <c r="N466" i="11"/>
  <c r="O465" i="11"/>
  <c r="N465" i="11"/>
  <c r="M465" i="11"/>
  <c r="L465" i="11" s="1"/>
  <c r="K465" i="11"/>
  <c r="H465" i="11" s="1"/>
  <c r="N464" i="11"/>
  <c r="O464" i="11" s="1"/>
  <c r="O463" i="11"/>
  <c r="N463" i="11"/>
  <c r="M463" i="11"/>
  <c r="L463" i="11" s="1"/>
  <c r="K463" i="11"/>
  <c r="H463" i="11" s="1"/>
  <c r="D463" i="11" s="1"/>
  <c r="C463" i="11" s="1"/>
  <c r="G463" i="11"/>
  <c r="N462" i="11"/>
  <c r="O461" i="11"/>
  <c r="N461" i="11"/>
  <c r="M461" i="11"/>
  <c r="L461" i="11" s="1"/>
  <c r="K461" i="11"/>
  <c r="H461" i="11" s="1"/>
  <c r="N460" i="11"/>
  <c r="O460" i="11" s="1"/>
  <c r="O459" i="11"/>
  <c r="N459" i="11"/>
  <c r="M459" i="11"/>
  <c r="L459" i="11" s="1"/>
  <c r="K459" i="11"/>
  <c r="H459" i="11" s="1"/>
  <c r="D459" i="11" s="1"/>
  <c r="C459" i="11" s="1"/>
  <c r="N458" i="11"/>
  <c r="O452" i="11"/>
  <c r="N452" i="11"/>
  <c r="M452" i="11"/>
  <c r="L452" i="11" s="1"/>
  <c r="K452" i="11"/>
  <c r="H452" i="11" s="1"/>
  <c r="N451" i="11"/>
  <c r="O451" i="11" s="1"/>
  <c r="O450" i="11"/>
  <c r="N450" i="11"/>
  <c r="M450" i="11"/>
  <c r="L450" i="11" s="1"/>
  <c r="K450" i="11"/>
  <c r="H450" i="11" s="1"/>
  <c r="D450" i="11" s="1"/>
  <c r="C450" i="11" s="1"/>
  <c r="G450" i="11"/>
  <c r="N449" i="11"/>
  <c r="O411" i="11"/>
  <c r="N411" i="11"/>
  <c r="K411" i="11" s="1"/>
  <c r="L411" i="11" s="1"/>
  <c r="G411" i="11"/>
  <c r="D411" i="11"/>
  <c r="C411" i="11" s="1"/>
  <c r="O410" i="11"/>
  <c r="N410" i="11"/>
  <c r="K410" i="11" s="1"/>
  <c r="L410" i="11" s="1"/>
  <c r="J410" i="11"/>
  <c r="G410" i="11"/>
  <c r="D410" i="11"/>
  <c r="C410" i="11" s="1"/>
  <c r="O409" i="11"/>
  <c r="N409" i="11"/>
  <c r="K409" i="11" s="1"/>
  <c r="L409" i="11" s="1"/>
  <c r="G409" i="11"/>
  <c r="D409" i="11"/>
  <c r="C409" i="11" s="1"/>
  <c r="O407" i="11"/>
  <c r="N407" i="11"/>
  <c r="M407" i="11"/>
  <c r="K407" i="11"/>
  <c r="N405" i="11"/>
  <c r="O405" i="11" s="1"/>
  <c r="N404" i="11"/>
  <c r="N403" i="11"/>
  <c r="O403" i="11" s="1"/>
  <c r="N399" i="11"/>
  <c r="O398" i="11"/>
  <c r="N398" i="11"/>
  <c r="M398" i="11"/>
  <c r="N397" i="11"/>
  <c r="O396" i="11"/>
  <c r="N396" i="11"/>
  <c r="M396" i="11"/>
  <c r="N395" i="11"/>
  <c r="O395" i="11" s="1"/>
  <c r="D394" i="11"/>
  <c r="C394" i="11" s="1"/>
  <c r="O391" i="11"/>
  <c r="N391" i="11"/>
  <c r="M391" i="11"/>
  <c r="J391" i="11" s="1"/>
  <c r="K391" i="11"/>
  <c r="L391" i="11" s="1"/>
  <c r="H391" i="11"/>
  <c r="O386" i="11"/>
  <c r="N386" i="11"/>
  <c r="M386" i="11"/>
  <c r="J386" i="11" s="1"/>
  <c r="K386" i="11"/>
  <c r="O385" i="11"/>
  <c r="N385" i="11"/>
  <c r="M385" i="11"/>
  <c r="J385" i="11" s="1"/>
  <c r="K385" i="11"/>
  <c r="L385" i="11" s="1"/>
  <c r="H385" i="11"/>
  <c r="O384" i="11"/>
  <c r="N384" i="11"/>
  <c r="M384" i="11"/>
  <c r="J384" i="11" s="1"/>
  <c r="K384" i="11"/>
  <c r="N383" i="11"/>
  <c r="M383" i="11" s="1"/>
  <c r="J383" i="11" s="1"/>
  <c r="K383" i="11"/>
  <c r="H383" i="11" s="1"/>
  <c r="G383" i="11" s="1"/>
  <c r="O380" i="11"/>
  <c r="N380" i="11"/>
  <c r="M380" i="11"/>
  <c r="J380" i="11" s="1"/>
  <c r="K380" i="11"/>
  <c r="L380" i="11" s="1"/>
  <c r="H380" i="11"/>
  <c r="O379" i="11"/>
  <c r="N379" i="11"/>
  <c r="M379" i="11"/>
  <c r="J379" i="11" s="1"/>
  <c r="K379" i="11"/>
  <c r="O378" i="11"/>
  <c r="N378" i="11"/>
  <c r="M378" i="11"/>
  <c r="J378" i="11" s="1"/>
  <c r="K378" i="11"/>
  <c r="L378" i="11" s="1"/>
  <c r="H378" i="11"/>
  <c r="N377" i="11"/>
  <c r="N375" i="11"/>
  <c r="O375" i="11" s="1"/>
  <c r="N374" i="11"/>
  <c r="N368" i="11"/>
  <c r="O368" i="11" s="1"/>
  <c r="N367" i="11"/>
  <c r="N366" i="11"/>
  <c r="O366" i="11" s="1"/>
  <c r="N365" i="11"/>
  <c r="K365" i="11" s="1"/>
  <c r="H365" i="11" s="1"/>
  <c r="D365" i="11" s="1"/>
  <c r="C365" i="11" s="1"/>
  <c r="L365" i="11"/>
  <c r="J365" i="11"/>
  <c r="G365" i="11"/>
  <c r="N363" i="11"/>
  <c r="N362" i="11"/>
  <c r="O362" i="11" s="1"/>
  <c r="N360" i="11"/>
  <c r="N359" i="11"/>
  <c r="O359" i="11" s="1"/>
  <c r="N358" i="11"/>
  <c r="N357" i="11"/>
  <c r="O357" i="11" s="1"/>
  <c r="N353" i="11"/>
  <c r="H352" i="11"/>
  <c r="O351" i="11"/>
  <c r="N351" i="11"/>
  <c r="M351" i="11"/>
  <c r="J351" i="11" s="1"/>
  <c r="K351" i="11"/>
  <c r="O350" i="11"/>
  <c r="N350" i="11"/>
  <c r="M350" i="11"/>
  <c r="J350" i="11" s="1"/>
  <c r="K350" i="11"/>
  <c r="L350" i="11" s="1"/>
  <c r="H350" i="11"/>
  <c r="O348" i="11"/>
  <c r="N348" i="11"/>
  <c r="M348" i="11"/>
  <c r="J348" i="11" s="1"/>
  <c r="K348" i="11"/>
  <c r="O346" i="11"/>
  <c r="N346" i="11"/>
  <c r="M346" i="11"/>
  <c r="J346" i="11" s="1"/>
  <c r="K346" i="11"/>
  <c r="L346" i="11" s="1"/>
  <c r="H346" i="11"/>
  <c r="O345" i="11"/>
  <c r="N345" i="11"/>
  <c r="M345" i="11"/>
  <c r="J345" i="11" s="1"/>
  <c r="K345" i="11"/>
  <c r="L345" i="11" s="1"/>
  <c r="D345" i="11"/>
  <c r="C345" i="11" s="1"/>
  <c r="G344" i="11"/>
  <c r="G343" i="11"/>
  <c r="O342" i="11"/>
  <c r="N342" i="11"/>
  <c r="M342" i="11"/>
  <c r="J342" i="11" s="1"/>
  <c r="K342" i="11"/>
  <c r="L342" i="11" s="1"/>
  <c r="H342" i="11"/>
  <c r="O341" i="11"/>
  <c r="N341" i="11"/>
  <c r="M341" i="11"/>
  <c r="J341" i="11" s="1"/>
  <c r="K341" i="11"/>
  <c r="O340" i="11"/>
  <c r="N340" i="11"/>
  <c r="K340" i="11" s="1"/>
  <c r="M340" i="11"/>
  <c r="N339" i="11"/>
  <c r="O337" i="11"/>
  <c r="N337" i="11"/>
  <c r="M337" i="11"/>
  <c r="K337" i="11"/>
  <c r="H337" i="11" s="1"/>
  <c r="J337" i="11"/>
  <c r="N336" i="11"/>
  <c r="O336" i="11" s="1"/>
  <c r="K336" i="11"/>
  <c r="O327" i="11"/>
  <c r="N327" i="11"/>
  <c r="M327" i="11"/>
  <c r="J327" i="11" s="1"/>
  <c r="K327" i="11"/>
  <c r="L327" i="11" s="1"/>
  <c r="H327" i="11"/>
  <c r="O321" i="11"/>
  <c r="N321" i="11"/>
  <c r="M321" i="11"/>
  <c r="J321" i="11" s="1"/>
  <c r="K321" i="11"/>
  <c r="O320" i="11"/>
  <c r="N320" i="11"/>
  <c r="M320" i="11"/>
  <c r="J320" i="11" s="1"/>
  <c r="K320" i="11"/>
  <c r="L320" i="11" s="1"/>
  <c r="H320" i="11"/>
  <c r="O319" i="11"/>
  <c r="N319" i="11"/>
  <c r="M319" i="11"/>
  <c r="J319" i="11" s="1"/>
  <c r="K319" i="11"/>
  <c r="O318" i="11"/>
  <c r="N318" i="11"/>
  <c r="M318" i="11"/>
  <c r="J318" i="11" s="1"/>
  <c r="K318" i="11"/>
  <c r="L318" i="11" s="1"/>
  <c r="H318" i="11"/>
  <c r="O317" i="11"/>
  <c r="N317" i="11"/>
  <c r="M317" i="11"/>
  <c r="J317" i="11" s="1"/>
  <c r="K317" i="11"/>
  <c r="O316" i="11"/>
  <c r="N316" i="11"/>
  <c r="M316" i="11"/>
  <c r="J316" i="11" s="1"/>
  <c r="K316" i="11"/>
  <c r="L316" i="11" s="1"/>
  <c r="H316" i="11"/>
  <c r="O315" i="11"/>
  <c r="N315" i="11"/>
  <c r="M315" i="11"/>
  <c r="J315" i="11" s="1"/>
  <c r="K315" i="11"/>
  <c r="O314" i="11"/>
  <c r="N314" i="11"/>
  <c r="M314" i="11"/>
  <c r="J314" i="11" s="1"/>
  <c r="K314" i="11"/>
  <c r="L314" i="11" s="1"/>
  <c r="H314" i="11"/>
  <c r="O313" i="11"/>
  <c r="N313" i="11"/>
  <c r="M313" i="11"/>
  <c r="J313" i="11" s="1"/>
  <c r="K313" i="11"/>
  <c r="O312" i="11"/>
  <c r="N312" i="11"/>
  <c r="M312" i="11"/>
  <c r="J312" i="11" s="1"/>
  <c r="K312" i="11"/>
  <c r="L312" i="11" s="1"/>
  <c r="H312" i="11"/>
  <c r="O311" i="11"/>
  <c r="N311" i="11"/>
  <c r="M311" i="11"/>
  <c r="J311" i="11" s="1"/>
  <c r="K311" i="11"/>
  <c r="O310" i="11"/>
  <c r="N310" i="11"/>
  <c r="M310" i="11"/>
  <c r="J310" i="11" s="1"/>
  <c r="K310" i="11"/>
  <c r="L310" i="11" s="1"/>
  <c r="H310" i="11"/>
  <c r="O309" i="11"/>
  <c r="N309" i="11"/>
  <c r="M309" i="11"/>
  <c r="J309" i="11" s="1"/>
  <c r="K309" i="11"/>
  <c r="O308" i="11"/>
  <c r="N308" i="11"/>
  <c r="M308" i="11"/>
  <c r="J308" i="11" s="1"/>
  <c r="K308" i="11"/>
  <c r="L308" i="11" s="1"/>
  <c r="H308" i="11"/>
  <c r="O307" i="11"/>
  <c r="N307" i="11"/>
  <c r="M307" i="11"/>
  <c r="J307" i="11" s="1"/>
  <c r="K307" i="11"/>
  <c r="O306" i="11"/>
  <c r="N306" i="11"/>
  <c r="M306" i="11"/>
  <c r="J306" i="11" s="1"/>
  <c r="K306" i="11"/>
  <c r="L306" i="11" s="1"/>
  <c r="H306" i="11"/>
  <c r="O305" i="11"/>
  <c r="N305" i="11"/>
  <c r="M305" i="11"/>
  <c r="J305" i="11" s="1"/>
  <c r="K305" i="11"/>
  <c r="O304" i="11"/>
  <c r="N304" i="11"/>
  <c r="M304" i="11"/>
  <c r="J304" i="11" s="1"/>
  <c r="K304" i="11"/>
  <c r="L304" i="11" s="1"/>
  <c r="H304" i="11"/>
  <c r="O303" i="11"/>
  <c r="N303" i="11"/>
  <c r="M303" i="11"/>
  <c r="J303" i="11" s="1"/>
  <c r="K303" i="11"/>
  <c r="O302" i="11"/>
  <c r="N302" i="11"/>
  <c r="M302" i="11"/>
  <c r="J302" i="11" s="1"/>
  <c r="K302" i="11"/>
  <c r="L302" i="11" s="1"/>
  <c r="H302" i="11"/>
  <c r="O301" i="11"/>
  <c r="N301" i="11"/>
  <c r="M301" i="11"/>
  <c r="J301" i="11" s="1"/>
  <c r="K301" i="11"/>
  <c r="O300" i="11"/>
  <c r="N300" i="11"/>
  <c r="M300" i="11"/>
  <c r="J300" i="11" s="1"/>
  <c r="K300" i="11"/>
  <c r="L300" i="11" s="1"/>
  <c r="H300" i="11"/>
  <c r="O299" i="11"/>
  <c r="N299" i="11"/>
  <c r="M299" i="11"/>
  <c r="J299" i="11" s="1"/>
  <c r="K299" i="11"/>
  <c r="O298" i="11"/>
  <c r="N298" i="11"/>
  <c r="M298" i="11"/>
  <c r="J298" i="11" s="1"/>
  <c r="K298" i="11"/>
  <c r="L298" i="11" s="1"/>
  <c r="H298" i="11"/>
  <c r="D297" i="11"/>
  <c r="C297" i="11" s="1"/>
  <c r="O296" i="11"/>
  <c r="N296" i="11"/>
  <c r="M296" i="11"/>
  <c r="J296" i="11" s="1"/>
  <c r="K296" i="11"/>
  <c r="L296" i="11" s="1"/>
  <c r="H296" i="11"/>
  <c r="O295" i="11"/>
  <c r="N295" i="11"/>
  <c r="M295" i="11"/>
  <c r="J295" i="11" s="1"/>
  <c r="K295" i="11"/>
  <c r="O294" i="11"/>
  <c r="N294" i="11"/>
  <c r="M294" i="11"/>
  <c r="J294" i="11" s="1"/>
  <c r="K294" i="11"/>
  <c r="L294" i="11" s="1"/>
  <c r="H294" i="11"/>
  <c r="O293" i="11"/>
  <c r="N293" i="11"/>
  <c r="M293" i="11"/>
  <c r="J293" i="11" s="1"/>
  <c r="K293" i="11"/>
  <c r="O292" i="11"/>
  <c r="N292" i="11"/>
  <c r="M292" i="11"/>
  <c r="J292" i="11" s="1"/>
  <c r="K292" i="11"/>
  <c r="L292" i="11" s="1"/>
  <c r="H292" i="11"/>
  <c r="O291" i="11"/>
  <c r="N291" i="11"/>
  <c r="M291" i="11"/>
  <c r="J291" i="11" s="1"/>
  <c r="K291" i="11"/>
  <c r="O290" i="11"/>
  <c r="N290" i="11"/>
  <c r="M290" i="11"/>
  <c r="J290" i="11" s="1"/>
  <c r="K290" i="11"/>
  <c r="L290" i="11" s="1"/>
  <c r="H290" i="11"/>
  <c r="O289" i="11"/>
  <c r="N289" i="11"/>
  <c r="M289" i="11"/>
  <c r="J289" i="11" s="1"/>
  <c r="K289" i="11"/>
  <c r="O288" i="11"/>
  <c r="N288" i="11"/>
  <c r="M288" i="11"/>
  <c r="J288" i="11" s="1"/>
  <c r="K288" i="11"/>
  <c r="L288" i="11" s="1"/>
  <c r="H288" i="11"/>
  <c r="O284" i="11"/>
  <c r="N284" i="11"/>
  <c r="M284" i="11"/>
  <c r="J284" i="11" s="1"/>
  <c r="K284" i="11"/>
  <c r="O283" i="11"/>
  <c r="N283" i="11"/>
  <c r="M283" i="11"/>
  <c r="J283" i="11" s="1"/>
  <c r="K283" i="11"/>
  <c r="L283" i="11" s="1"/>
  <c r="H283" i="11"/>
  <c r="O282" i="11"/>
  <c r="N282" i="11"/>
  <c r="M282" i="11"/>
  <c r="J282" i="11" s="1"/>
  <c r="K282" i="11"/>
  <c r="O281" i="11"/>
  <c r="N281" i="11"/>
  <c r="M281" i="11"/>
  <c r="J281" i="11" s="1"/>
  <c r="K281" i="11"/>
  <c r="L281" i="11" s="1"/>
  <c r="H281" i="11"/>
  <c r="O280" i="11"/>
  <c r="N280" i="11"/>
  <c r="M280" i="11"/>
  <c r="J280" i="11" s="1"/>
  <c r="K280" i="11"/>
  <c r="O279" i="11"/>
  <c r="N279" i="11"/>
  <c r="M279" i="11"/>
  <c r="J279" i="11" s="1"/>
  <c r="K279" i="11"/>
  <c r="L279" i="11" s="1"/>
  <c r="H279" i="11"/>
  <c r="O273" i="11"/>
  <c r="N273" i="11"/>
  <c r="M273" i="11"/>
  <c r="J273" i="11" s="1"/>
  <c r="K273" i="11"/>
  <c r="O272" i="11"/>
  <c r="N272" i="11"/>
  <c r="M272" i="11"/>
  <c r="J272" i="11" s="1"/>
  <c r="K272" i="11"/>
  <c r="L272" i="11" s="1"/>
  <c r="H272" i="11"/>
  <c r="O271" i="11"/>
  <c r="N271" i="11"/>
  <c r="M271" i="11"/>
  <c r="J271" i="11" s="1"/>
  <c r="K271" i="11"/>
  <c r="O270" i="11"/>
  <c r="N270" i="11"/>
  <c r="M270" i="11"/>
  <c r="J270" i="11" s="1"/>
  <c r="K270" i="11"/>
  <c r="L270" i="11" s="1"/>
  <c r="H270" i="11"/>
  <c r="O269" i="11"/>
  <c r="N269" i="11"/>
  <c r="M269" i="11"/>
  <c r="J269" i="11" s="1"/>
  <c r="K269" i="11"/>
  <c r="O268" i="11"/>
  <c r="N268" i="11"/>
  <c r="M268" i="11"/>
  <c r="J268" i="11" s="1"/>
  <c r="K268" i="11"/>
  <c r="L268" i="11" s="1"/>
  <c r="H268" i="11"/>
  <c r="O267" i="11"/>
  <c r="N267" i="11"/>
  <c r="M267" i="11"/>
  <c r="J267" i="11" s="1"/>
  <c r="K267" i="11"/>
  <c r="O266" i="11"/>
  <c r="N266" i="11"/>
  <c r="M266" i="11"/>
  <c r="J266" i="11" s="1"/>
  <c r="K266" i="11"/>
  <c r="L266" i="11" s="1"/>
  <c r="H266" i="11"/>
  <c r="O265" i="11"/>
  <c r="N265" i="11"/>
  <c r="M265" i="11"/>
  <c r="J265" i="11" s="1"/>
  <c r="K265" i="11"/>
  <c r="O264" i="11"/>
  <c r="N264" i="11"/>
  <c r="M264" i="11"/>
  <c r="J264" i="11" s="1"/>
  <c r="K264" i="11"/>
  <c r="L264" i="11" s="1"/>
  <c r="H264" i="11"/>
  <c r="O263" i="11"/>
  <c r="N263" i="11"/>
  <c r="M263" i="11"/>
  <c r="J263" i="11" s="1"/>
  <c r="K263" i="11"/>
  <c r="O262" i="11"/>
  <c r="N262" i="11"/>
  <c r="M262" i="11"/>
  <c r="J262" i="11" s="1"/>
  <c r="K262" i="11"/>
  <c r="L262" i="11" s="1"/>
  <c r="H262" i="11"/>
  <c r="O261" i="11"/>
  <c r="N261" i="11"/>
  <c r="M261" i="11"/>
  <c r="J261" i="11" s="1"/>
  <c r="K261" i="11"/>
  <c r="O260" i="11"/>
  <c r="N260" i="11"/>
  <c r="M260" i="11"/>
  <c r="J260" i="11" s="1"/>
  <c r="K260" i="11"/>
  <c r="L260" i="11" s="1"/>
  <c r="H260" i="11"/>
  <c r="O259" i="11"/>
  <c r="N259" i="11"/>
  <c r="M259" i="11"/>
  <c r="J259" i="11" s="1"/>
  <c r="K259" i="11"/>
  <c r="O258" i="11"/>
  <c r="N258" i="11"/>
  <c r="M258" i="11"/>
  <c r="J258" i="11" s="1"/>
  <c r="K258" i="11"/>
  <c r="L258" i="11" s="1"/>
  <c r="H258" i="11"/>
  <c r="O225" i="11"/>
  <c r="N225" i="11"/>
  <c r="K225" i="11" s="1"/>
  <c r="H225" i="11" s="1"/>
  <c r="M225" i="11"/>
  <c r="J225" i="11"/>
  <c r="N224" i="11"/>
  <c r="O224" i="11" s="1"/>
  <c r="K224" i="11"/>
  <c r="O223" i="11"/>
  <c r="N223" i="11"/>
  <c r="M223" i="11"/>
  <c r="K223" i="11"/>
  <c r="H223" i="11" s="1"/>
  <c r="D223" i="11" s="1"/>
  <c r="C223" i="11" s="1"/>
  <c r="J223" i="11"/>
  <c r="D222" i="11"/>
  <c r="C222" i="11"/>
  <c r="N221" i="11"/>
  <c r="O221" i="11" s="1"/>
  <c r="K221" i="11"/>
  <c r="O220" i="11"/>
  <c r="N220" i="11"/>
  <c r="K220" i="11" s="1"/>
  <c r="M220" i="11"/>
  <c r="N219" i="11"/>
  <c r="O218" i="11"/>
  <c r="N218" i="11"/>
  <c r="M218" i="11"/>
  <c r="K218" i="11"/>
  <c r="H218" i="11" s="1"/>
  <c r="J218" i="11"/>
  <c r="N217" i="11"/>
  <c r="O217" i="11" s="1"/>
  <c r="K217" i="11"/>
  <c r="O216" i="11"/>
  <c r="N216" i="11"/>
  <c r="K216" i="11" s="1"/>
  <c r="M216" i="11"/>
  <c r="N215" i="11"/>
  <c r="O214" i="11"/>
  <c r="N214" i="11"/>
  <c r="M214" i="11"/>
  <c r="K214" i="11"/>
  <c r="H214" i="11" s="1"/>
  <c r="J214" i="11"/>
  <c r="N213" i="11"/>
  <c r="O213" i="11" s="1"/>
  <c r="K213" i="11"/>
  <c r="O212" i="11"/>
  <c r="N212" i="11"/>
  <c r="K212" i="11" s="1"/>
  <c r="M212" i="11"/>
  <c r="N211" i="11"/>
  <c r="O207" i="11"/>
  <c r="N207" i="11"/>
  <c r="K207" i="11"/>
  <c r="H207" i="11" s="1"/>
  <c r="D207" i="11" s="1"/>
  <c r="N206" i="11"/>
  <c r="O206" i="11" s="1"/>
  <c r="O205" i="11"/>
  <c r="N205" i="11"/>
  <c r="K205" i="11"/>
  <c r="H205" i="11" s="1"/>
  <c r="D205" i="11" s="1"/>
  <c r="N202" i="11"/>
  <c r="O201" i="11"/>
  <c r="N201" i="11"/>
  <c r="K201" i="11"/>
  <c r="H201" i="11" s="1"/>
  <c r="D201" i="11" s="1"/>
  <c r="N200" i="11"/>
  <c r="O200" i="11" s="1"/>
  <c r="O199" i="11"/>
  <c r="N199" i="11"/>
  <c r="K199" i="11"/>
  <c r="H199" i="11" s="1"/>
  <c r="D199" i="11" s="1"/>
  <c r="N198" i="11"/>
  <c r="O197" i="11"/>
  <c r="N197" i="11"/>
  <c r="K197" i="11"/>
  <c r="H197" i="11" s="1"/>
  <c r="D197" i="11" s="1"/>
  <c r="N175" i="11"/>
  <c r="O175" i="11" s="1"/>
  <c r="O174" i="11"/>
  <c r="N174" i="11"/>
  <c r="K174" i="11"/>
  <c r="H174" i="11" s="1"/>
  <c r="D174" i="11" s="1"/>
  <c r="N169" i="11"/>
  <c r="O166" i="11"/>
  <c r="N166" i="11"/>
  <c r="K166" i="11" s="1"/>
  <c r="H166" i="11" s="1"/>
  <c r="M166" i="11"/>
  <c r="N165" i="11"/>
  <c r="O165" i="11" s="1"/>
  <c r="K165" i="11"/>
  <c r="O164" i="11"/>
  <c r="N164" i="11"/>
  <c r="M164" i="11"/>
  <c r="K164" i="11"/>
  <c r="H164" i="11" s="1"/>
  <c r="D164" i="11" s="1"/>
  <c r="C164" i="11" s="1"/>
  <c r="J164" i="11"/>
  <c r="G164" i="11"/>
  <c r="N163" i="11"/>
  <c r="O162" i="11"/>
  <c r="N162" i="11"/>
  <c r="M162" i="11"/>
  <c r="K162" i="11"/>
  <c r="J162" i="11"/>
  <c r="H162" i="11"/>
  <c r="D162" i="11" s="1"/>
  <c r="C162" i="11" s="1"/>
  <c r="G162" i="11"/>
  <c r="N161" i="11"/>
  <c r="O161" i="11" s="1"/>
  <c r="K161" i="11"/>
  <c r="O160" i="11"/>
  <c r="N160" i="11"/>
  <c r="K160" i="11" s="1"/>
  <c r="M160" i="11"/>
  <c r="J157" i="11"/>
  <c r="K157" i="11" s="1"/>
  <c r="H157" i="11" s="1"/>
  <c r="K156" i="11"/>
  <c r="H156" i="11"/>
  <c r="G156" i="11" s="1"/>
  <c r="D156" i="11"/>
  <c r="C156" i="11" s="1"/>
  <c r="O155" i="11"/>
  <c r="N155" i="11"/>
  <c r="K155" i="11" s="1"/>
  <c r="M155" i="11"/>
  <c r="N154" i="11"/>
  <c r="K151" i="11"/>
  <c r="O150" i="11"/>
  <c r="M150" i="11"/>
  <c r="K150" i="11"/>
  <c r="O147" i="11"/>
  <c r="N147" i="11"/>
  <c r="K147" i="11" s="1"/>
  <c r="M147" i="11"/>
  <c r="N146" i="11"/>
  <c r="O143" i="11"/>
  <c r="N143" i="11"/>
  <c r="K143" i="11" s="1"/>
  <c r="H143" i="11" s="1"/>
  <c r="M143" i="11"/>
  <c r="J143" i="11"/>
  <c r="N142" i="11"/>
  <c r="O142" i="11" s="1"/>
  <c r="K142" i="11"/>
  <c r="O131" i="11"/>
  <c r="N131" i="11"/>
  <c r="M131" i="11"/>
  <c r="K131" i="11"/>
  <c r="L131" i="11" s="1"/>
  <c r="H131" i="11"/>
  <c r="P130" i="11"/>
  <c r="N130" i="11"/>
  <c r="M130" i="11"/>
  <c r="K130" i="11"/>
  <c r="H130" i="11" s="1"/>
  <c r="J130" i="11"/>
  <c r="N129" i="11"/>
  <c r="O129" i="11" s="1"/>
  <c r="K129" i="11"/>
  <c r="P128" i="11"/>
  <c r="N128" i="11"/>
  <c r="K128" i="11" s="1"/>
  <c r="M128" i="11"/>
  <c r="N127" i="11"/>
  <c r="P126" i="11"/>
  <c r="N126" i="11"/>
  <c r="K126" i="11" s="1"/>
  <c r="H126" i="11" s="1"/>
  <c r="M126" i="11"/>
  <c r="J126" i="11"/>
  <c r="N125" i="11"/>
  <c r="O125" i="11" s="1"/>
  <c r="K125" i="11"/>
  <c r="O124" i="11"/>
  <c r="N124" i="11"/>
  <c r="M124" i="11"/>
  <c r="K124" i="11"/>
  <c r="J124" i="11"/>
  <c r="H124" i="11"/>
  <c r="D124" i="11" s="1"/>
  <c r="C124" i="11" s="1"/>
  <c r="G124" i="11"/>
  <c r="P123" i="11"/>
  <c r="N123" i="11"/>
  <c r="O122" i="11"/>
  <c r="N122" i="11"/>
  <c r="M122" i="11"/>
  <c r="K122" i="11"/>
  <c r="H122" i="11" s="1"/>
  <c r="J122" i="11"/>
  <c r="N121" i="11"/>
  <c r="O121" i="11" s="1"/>
  <c r="K121" i="11"/>
  <c r="O113" i="11"/>
  <c r="N113" i="11"/>
  <c r="M113" i="11"/>
  <c r="K113" i="11"/>
  <c r="H113" i="11" s="1"/>
  <c r="J113" i="11"/>
  <c r="G113" i="11"/>
  <c r="C113" i="11"/>
  <c r="O112" i="11"/>
  <c r="M112" i="11"/>
  <c r="K112" i="11"/>
  <c r="C112" i="11"/>
  <c r="O111" i="11"/>
  <c r="M111" i="11"/>
  <c r="K111" i="11"/>
  <c r="J111" i="11"/>
  <c r="H111" i="11"/>
  <c r="G111" i="11"/>
  <c r="C111" i="11"/>
  <c r="O110" i="11"/>
  <c r="M110" i="11"/>
  <c r="K110" i="11"/>
  <c r="J110" i="11" s="1"/>
  <c r="H110" i="11"/>
  <c r="G110" i="11" s="1"/>
  <c r="C110" i="11"/>
  <c r="O108" i="11"/>
  <c r="M108" i="11"/>
  <c r="K108" i="11"/>
  <c r="J108" i="11"/>
  <c r="H108" i="11"/>
  <c r="G108" i="11"/>
  <c r="C108" i="11"/>
  <c r="O107" i="11"/>
  <c r="M107" i="11"/>
  <c r="K107" i="11"/>
  <c r="C107" i="11"/>
  <c r="O106" i="11"/>
  <c r="M106" i="11"/>
  <c r="K106" i="11"/>
  <c r="J106" i="11"/>
  <c r="H106" i="11"/>
  <c r="G106" i="11"/>
  <c r="C106" i="11"/>
  <c r="O104" i="11"/>
  <c r="N104" i="11"/>
  <c r="K104" i="11" s="1"/>
  <c r="H104" i="11" s="1"/>
  <c r="G104" i="11" s="1"/>
  <c r="M104" i="11"/>
  <c r="J104" i="11"/>
  <c r="C104" i="11"/>
  <c r="O99" i="11"/>
  <c r="M99" i="11"/>
  <c r="K99" i="11"/>
  <c r="J99" i="11" s="1"/>
  <c r="H99" i="11"/>
  <c r="G99" i="11" s="1"/>
  <c r="C99" i="11"/>
  <c r="N98" i="11"/>
  <c r="C98" i="11"/>
  <c r="O89" i="11"/>
  <c r="K89" i="11"/>
  <c r="C89" i="11"/>
  <c r="O88" i="11"/>
  <c r="K88" i="11"/>
  <c r="J88" i="11" s="1"/>
  <c r="H88" i="11"/>
  <c r="G88" i="11" s="1"/>
  <c r="C88" i="11"/>
  <c r="O87" i="11"/>
  <c r="K87" i="11"/>
  <c r="C87" i="11"/>
  <c r="O86" i="11"/>
  <c r="K86" i="11"/>
  <c r="J86" i="11" s="1"/>
  <c r="H86" i="11"/>
  <c r="G86" i="11" s="1"/>
  <c r="C86" i="11"/>
  <c r="N84" i="11"/>
  <c r="C84" i="11"/>
  <c r="O80" i="11"/>
  <c r="K80" i="11"/>
  <c r="C80" i="11"/>
  <c r="O79" i="11"/>
  <c r="K79" i="11"/>
  <c r="J79" i="11" s="1"/>
  <c r="H79" i="11"/>
  <c r="G79" i="11" s="1"/>
  <c r="C79" i="11"/>
  <c r="O78" i="11"/>
  <c r="K78" i="11"/>
  <c r="C78" i="11"/>
  <c r="O77" i="11"/>
  <c r="K77" i="11"/>
  <c r="J77" i="11" s="1"/>
  <c r="H77" i="11"/>
  <c r="G77" i="11" s="1"/>
  <c r="C77" i="11"/>
  <c r="N75" i="11"/>
  <c r="C75" i="11"/>
  <c r="N70" i="11"/>
  <c r="O69" i="11"/>
  <c r="N69" i="11"/>
  <c r="M69" i="11"/>
  <c r="K69" i="11"/>
  <c r="J69" i="11"/>
  <c r="H69" i="11"/>
  <c r="D69" i="11" s="1"/>
  <c r="G69" i="11"/>
  <c r="C69" i="11"/>
  <c r="N68" i="11"/>
  <c r="O68" i="11" s="1"/>
  <c r="K68" i="11"/>
  <c r="H66" i="11"/>
  <c r="G66" i="11" s="1"/>
  <c r="D66" i="11"/>
  <c r="C66" i="11" s="1"/>
  <c r="H65" i="11"/>
  <c r="G65" i="11" s="1"/>
  <c r="D65" i="11"/>
  <c r="C65" i="11" s="1"/>
  <c r="H64" i="11"/>
  <c r="G64" i="11" s="1"/>
  <c r="D64" i="11"/>
  <c r="C64" i="11" s="1"/>
  <c r="H63" i="11"/>
  <c r="G63" i="11" s="1"/>
  <c r="D63" i="11"/>
  <c r="C63" i="11" s="1"/>
  <c r="O62" i="11"/>
  <c r="N62" i="11"/>
  <c r="K62" i="11" s="1"/>
  <c r="M62" i="11"/>
  <c r="N61" i="11"/>
  <c r="O60" i="11"/>
  <c r="N60" i="11"/>
  <c r="K60" i="11" s="1"/>
  <c r="H60" i="11" s="1"/>
  <c r="M60" i="11"/>
  <c r="N59" i="11"/>
  <c r="O59" i="11" s="1"/>
  <c r="K59" i="11"/>
  <c r="O58" i="11"/>
  <c r="N58" i="11"/>
  <c r="M58" i="11"/>
  <c r="K58" i="11"/>
  <c r="H58" i="11" s="1"/>
  <c r="D58" i="11" s="1"/>
  <c r="C58" i="11" s="1"/>
  <c r="J58" i="11"/>
  <c r="G58" i="11"/>
  <c r="N57" i="11"/>
  <c r="O56" i="11"/>
  <c r="N56" i="11"/>
  <c r="K56" i="11" s="1"/>
  <c r="H56" i="11" s="1"/>
  <c r="M56" i="11"/>
  <c r="N55" i="11"/>
  <c r="O55" i="11" s="1"/>
  <c r="K55" i="11"/>
  <c r="O49" i="11"/>
  <c r="N49" i="11"/>
  <c r="M49" i="11"/>
  <c r="K49" i="11"/>
  <c r="H49" i="11" s="1"/>
  <c r="D49" i="11" s="1"/>
  <c r="C49" i="11" s="1"/>
  <c r="J49" i="11"/>
  <c r="G49" i="11"/>
  <c r="N48" i="11"/>
  <c r="O47" i="11"/>
  <c r="N47" i="11"/>
  <c r="K47" i="11" s="1"/>
  <c r="H47" i="11" s="1"/>
  <c r="M47" i="11"/>
  <c r="H44" i="11"/>
  <c r="D44" i="11" s="1"/>
  <c r="C44" i="11" s="1"/>
  <c r="G44" i="11"/>
  <c r="H42" i="11"/>
  <c r="D42" i="11" s="1"/>
  <c r="G42" i="11"/>
  <c r="C42" i="11"/>
  <c r="N39" i="11"/>
  <c r="O39" i="11" s="1"/>
  <c r="K39" i="11"/>
  <c r="O37" i="11"/>
  <c r="N37" i="11"/>
  <c r="M37" i="11"/>
  <c r="K37" i="11"/>
  <c r="L37" i="11" s="1"/>
  <c r="H37" i="11"/>
  <c r="O36" i="11"/>
  <c r="N36" i="11"/>
  <c r="M36" i="11"/>
  <c r="K36" i="11"/>
  <c r="O35" i="11"/>
  <c r="N35" i="11"/>
  <c r="M35" i="11"/>
  <c r="K35" i="11"/>
  <c r="L35" i="11" s="1"/>
  <c r="H35" i="11"/>
  <c r="O34" i="11"/>
  <c r="N34" i="11"/>
  <c r="M34" i="11"/>
  <c r="K34" i="11"/>
  <c r="O30" i="11"/>
  <c r="N30" i="11"/>
  <c r="K30" i="11" s="1"/>
  <c r="M30" i="11"/>
  <c r="D29" i="11"/>
  <c r="C29" i="11"/>
  <c r="N28" i="11"/>
  <c r="O28" i="11" s="1"/>
  <c r="K28" i="11"/>
  <c r="O27" i="11"/>
  <c r="N27" i="11"/>
  <c r="M27" i="11"/>
  <c r="K27" i="11"/>
  <c r="H27" i="11" s="1"/>
  <c r="D27" i="11" s="1"/>
  <c r="C27" i="11" s="1"/>
  <c r="J27" i="11"/>
  <c r="G27" i="11"/>
  <c r="N24" i="11"/>
  <c r="O23" i="11"/>
  <c r="N23" i="11"/>
  <c r="M23" i="11"/>
  <c r="K23" i="11"/>
  <c r="H23" i="11" s="1"/>
  <c r="J23" i="11"/>
  <c r="N22" i="11"/>
  <c r="O22" i="11" s="1"/>
  <c r="K22" i="11"/>
  <c r="O21" i="11"/>
  <c r="N21" i="11"/>
  <c r="K21" i="11" s="1"/>
  <c r="M21" i="11"/>
  <c r="N20" i="11"/>
  <c r="O19" i="11"/>
  <c r="N19" i="11"/>
  <c r="M19" i="11"/>
  <c r="J19" i="11"/>
  <c r="H19" i="11"/>
  <c r="O17" i="11"/>
  <c r="N17" i="11"/>
  <c r="K17" i="11" s="1"/>
  <c r="H17" i="11" s="1"/>
  <c r="M17" i="11"/>
  <c r="J17" i="11"/>
  <c r="N16" i="11"/>
  <c r="O16" i="11" s="1"/>
  <c r="K16" i="11"/>
  <c r="O15" i="11"/>
  <c r="N15" i="11"/>
  <c r="K15" i="11" s="1"/>
  <c r="M15" i="11"/>
  <c r="N14" i="11"/>
  <c r="O10" i="11"/>
  <c r="N10" i="11"/>
  <c r="M10" i="11"/>
  <c r="K10" i="11"/>
  <c r="H10" i="11" s="1"/>
  <c r="J10" i="11"/>
  <c r="K40" i="8"/>
  <c r="J40" i="8"/>
  <c r="C36" i="8"/>
  <c r="C35" i="8"/>
  <c r="C34" i="8"/>
  <c r="C33" i="8"/>
  <c r="C32" i="8"/>
  <c r="C31" i="8"/>
  <c r="C30" i="8"/>
  <c r="K28" i="8"/>
  <c r="J28" i="8" s="1"/>
  <c r="K27" i="8"/>
  <c r="C27" i="8"/>
  <c r="C26" i="8"/>
  <c r="K25" i="8"/>
  <c r="C25" i="8"/>
  <c r="K24" i="8"/>
  <c r="C24" i="8"/>
  <c r="K23" i="8"/>
  <c r="C23" i="8"/>
  <c r="K22" i="8"/>
  <c r="C22" i="8"/>
  <c r="C21" i="8"/>
  <c r="C19" i="8"/>
  <c r="C18" i="8"/>
  <c r="K16" i="8"/>
  <c r="C16" i="8"/>
  <c r="K15" i="8"/>
  <c r="C15" i="8"/>
  <c r="K14" i="8"/>
  <c r="C14" i="8"/>
  <c r="K13" i="8"/>
  <c r="C13" i="8"/>
  <c r="K10" i="8"/>
  <c r="C10" i="8"/>
  <c r="K9" i="8"/>
  <c r="C9" i="8"/>
  <c r="C8" i="8"/>
  <c r="C627" i="7"/>
  <c r="C624" i="7"/>
  <c r="C623" i="7"/>
  <c r="C620" i="7"/>
  <c r="C619" i="7"/>
  <c r="C618" i="7"/>
  <c r="G613" i="7"/>
  <c r="F613" i="7"/>
  <c r="D613" i="7"/>
  <c r="G612" i="7"/>
  <c r="D612" i="7" s="1"/>
  <c r="C612" i="7" s="1"/>
  <c r="G610" i="7"/>
  <c r="F610" i="7"/>
  <c r="D610" i="7"/>
  <c r="E610" i="7" s="1"/>
  <c r="G609" i="7"/>
  <c r="G608" i="7"/>
  <c r="F608" i="7"/>
  <c r="D608" i="7"/>
  <c r="G607" i="7"/>
  <c r="D607" i="7" s="1"/>
  <c r="C607" i="7" s="1"/>
  <c r="G606" i="7"/>
  <c r="F606" i="7"/>
  <c r="D606" i="7"/>
  <c r="E606" i="7" s="1"/>
  <c r="J603" i="7"/>
  <c r="G603" i="7"/>
  <c r="F603" i="7"/>
  <c r="D603" i="7"/>
  <c r="J602" i="7"/>
  <c r="G602" i="7"/>
  <c r="F602" i="7"/>
  <c r="D602" i="7"/>
  <c r="E602" i="7" s="1"/>
  <c r="G601" i="7"/>
  <c r="G600" i="7"/>
  <c r="F600" i="7"/>
  <c r="D600" i="7"/>
  <c r="G598" i="7"/>
  <c r="D598" i="7" s="1"/>
  <c r="C598" i="7" s="1"/>
  <c r="G597" i="7"/>
  <c r="F597" i="7"/>
  <c r="D597" i="7"/>
  <c r="E597" i="7" s="1"/>
  <c r="G596" i="7"/>
  <c r="G595" i="7"/>
  <c r="F595" i="7"/>
  <c r="D595" i="7"/>
  <c r="G594" i="7"/>
  <c r="D594" i="7" s="1"/>
  <c r="C594" i="7" s="1"/>
  <c r="G587" i="7"/>
  <c r="F587" i="7"/>
  <c r="D587" i="7"/>
  <c r="E587" i="7" s="1"/>
  <c r="G586" i="7"/>
  <c r="G585" i="7"/>
  <c r="F585" i="7"/>
  <c r="D585" i="7"/>
  <c r="G584" i="7"/>
  <c r="D584" i="7" s="1"/>
  <c r="C584" i="7" s="1"/>
  <c r="G583" i="7"/>
  <c r="F583" i="7"/>
  <c r="D583" i="7"/>
  <c r="E583" i="7" s="1"/>
  <c r="G582" i="7"/>
  <c r="G579" i="7"/>
  <c r="F579" i="7"/>
  <c r="D579" i="7"/>
  <c r="J578" i="7"/>
  <c r="G578" i="7"/>
  <c r="F578" i="7"/>
  <c r="D578" i="7"/>
  <c r="E578" i="7" s="1"/>
  <c r="G576" i="7"/>
  <c r="G573" i="7"/>
  <c r="F573" i="7"/>
  <c r="D573" i="7"/>
  <c r="G572" i="7"/>
  <c r="G571" i="7"/>
  <c r="F571" i="7"/>
  <c r="D571" i="7"/>
  <c r="G570" i="7"/>
  <c r="G569" i="7"/>
  <c r="F569" i="7"/>
  <c r="D569" i="7"/>
  <c r="G568" i="7"/>
  <c r="G567" i="7"/>
  <c r="F567" i="7"/>
  <c r="D567" i="7"/>
  <c r="G566" i="7"/>
  <c r="G565" i="7"/>
  <c r="F565" i="7"/>
  <c r="D565" i="7"/>
  <c r="G564" i="7"/>
  <c r="G563" i="7"/>
  <c r="F563" i="7"/>
  <c r="D563" i="7"/>
  <c r="G562" i="7"/>
  <c r="G561" i="7"/>
  <c r="F561" i="7"/>
  <c r="D561" i="7"/>
  <c r="G560" i="7"/>
  <c r="G559" i="7"/>
  <c r="F559" i="7"/>
  <c r="D559" i="7"/>
  <c r="G558" i="7"/>
  <c r="G549" i="7"/>
  <c r="F549" i="7"/>
  <c r="D549" i="7"/>
  <c r="G548" i="7"/>
  <c r="G547" i="7"/>
  <c r="F547" i="7"/>
  <c r="D547" i="7"/>
  <c r="G546" i="7"/>
  <c r="G545" i="7"/>
  <c r="F545" i="7"/>
  <c r="D545" i="7"/>
  <c r="G544" i="7"/>
  <c r="G543" i="7"/>
  <c r="F543" i="7"/>
  <c r="D543" i="7"/>
  <c r="G542" i="7"/>
  <c r="G541" i="7"/>
  <c r="F541" i="7"/>
  <c r="D541" i="7"/>
  <c r="G540" i="7"/>
  <c r="G539" i="7"/>
  <c r="F539" i="7"/>
  <c r="D539" i="7"/>
  <c r="G538" i="7"/>
  <c r="G535" i="7"/>
  <c r="F535" i="7"/>
  <c r="D535" i="7"/>
  <c r="G534" i="7"/>
  <c r="G532" i="7"/>
  <c r="F532" i="7"/>
  <c r="D532" i="7"/>
  <c r="G531" i="7"/>
  <c r="G530" i="7"/>
  <c r="F530" i="7"/>
  <c r="D530" i="7"/>
  <c r="G529" i="7"/>
  <c r="G528" i="7"/>
  <c r="F528" i="7"/>
  <c r="D528" i="7"/>
  <c r="G526" i="7"/>
  <c r="G525" i="7"/>
  <c r="F525" i="7"/>
  <c r="D525" i="7"/>
  <c r="G524" i="7"/>
  <c r="G523" i="7"/>
  <c r="F523" i="7"/>
  <c r="D523" i="7"/>
  <c r="G521" i="7"/>
  <c r="G520" i="7"/>
  <c r="F520" i="7"/>
  <c r="D520" i="7"/>
  <c r="G519" i="7"/>
  <c r="G518" i="7"/>
  <c r="F518" i="7"/>
  <c r="D518" i="7"/>
  <c r="G517" i="7"/>
  <c r="G516" i="7"/>
  <c r="F516" i="7"/>
  <c r="D516" i="7"/>
  <c r="G515" i="7"/>
  <c r="G514" i="7"/>
  <c r="F514" i="7"/>
  <c r="D514" i="7"/>
  <c r="G513" i="7"/>
  <c r="G512" i="7"/>
  <c r="F512" i="7"/>
  <c r="D512" i="7"/>
  <c r="G511" i="7"/>
  <c r="G510" i="7"/>
  <c r="F510" i="7"/>
  <c r="D510" i="7"/>
  <c r="J502" i="7"/>
  <c r="G502" i="7"/>
  <c r="F502" i="7"/>
  <c r="J501" i="7"/>
  <c r="G501" i="7"/>
  <c r="J500" i="7"/>
  <c r="G500" i="7"/>
  <c r="J499" i="7"/>
  <c r="G499" i="7"/>
  <c r="J498" i="7"/>
  <c r="G498" i="7"/>
  <c r="J497" i="7"/>
  <c r="G497" i="7"/>
  <c r="F494" i="7"/>
  <c r="E494" i="7"/>
  <c r="D494" i="7"/>
  <c r="C494" i="7"/>
  <c r="F493" i="7"/>
  <c r="E493" i="7"/>
  <c r="D493" i="7"/>
  <c r="C493" i="7"/>
  <c r="F492" i="7"/>
  <c r="E492" i="7"/>
  <c r="D492" i="7"/>
  <c r="C492" i="7"/>
  <c r="F491" i="7"/>
  <c r="E491" i="7"/>
  <c r="D491" i="7"/>
  <c r="C491" i="7"/>
  <c r="F490" i="7"/>
  <c r="E490" i="7"/>
  <c r="D490" i="7"/>
  <c r="C490" i="7"/>
  <c r="F489" i="7"/>
  <c r="E489" i="7"/>
  <c r="D489" i="7"/>
  <c r="C489" i="7"/>
  <c r="G485" i="7"/>
  <c r="F485" i="7"/>
  <c r="D485" i="7"/>
  <c r="G484" i="7"/>
  <c r="G483" i="7"/>
  <c r="F483" i="7"/>
  <c r="D483" i="7"/>
  <c r="G482" i="7"/>
  <c r="G481" i="7"/>
  <c r="F481" i="7"/>
  <c r="D481" i="7"/>
  <c r="G480" i="7"/>
  <c r="G478" i="7"/>
  <c r="F478" i="7"/>
  <c r="D478" i="7"/>
  <c r="G477" i="7"/>
  <c r="G476" i="7"/>
  <c r="F476" i="7"/>
  <c r="D476" i="7"/>
  <c r="G475" i="7"/>
  <c r="G474" i="7"/>
  <c r="F474" i="7"/>
  <c r="D474" i="7"/>
  <c r="G472" i="7"/>
  <c r="G471" i="7"/>
  <c r="F471" i="7"/>
  <c r="D471" i="7"/>
  <c r="G470" i="7"/>
  <c r="G469" i="7"/>
  <c r="F469" i="7"/>
  <c r="D469" i="7"/>
  <c r="G468" i="7"/>
  <c r="G466" i="7"/>
  <c r="F466" i="7"/>
  <c r="D466" i="7"/>
  <c r="G465" i="7"/>
  <c r="G464" i="7"/>
  <c r="F464" i="7"/>
  <c r="D464" i="7"/>
  <c r="G463" i="7"/>
  <c r="G462" i="7"/>
  <c r="F462" i="7"/>
  <c r="D462" i="7"/>
  <c r="G461" i="7"/>
  <c r="G460" i="7"/>
  <c r="F460" i="7"/>
  <c r="D460" i="7"/>
  <c r="G459" i="7"/>
  <c r="J455" i="7"/>
  <c r="G455" i="7"/>
  <c r="J454" i="7"/>
  <c r="G454" i="7"/>
  <c r="J453" i="7"/>
  <c r="G453" i="7"/>
  <c r="J452" i="7"/>
  <c r="G452" i="7"/>
  <c r="J451" i="7"/>
  <c r="G451" i="7"/>
  <c r="J450" i="7"/>
  <c r="G450" i="7"/>
  <c r="J449" i="7"/>
  <c r="G449" i="7"/>
  <c r="J448" i="7"/>
  <c r="G448" i="7"/>
  <c r="J447" i="7"/>
  <c r="G447" i="7"/>
  <c r="J446" i="7"/>
  <c r="G446" i="7"/>
  <c r="J445" i="7"/>
  <c r="G445" i="7"/>
  <c r="J443" i="7"/>
  <c r="G443" i="7"/>
  <c r="C440" i="7"/>
  <c r="J439" i="7"/>
  <c r="G439" i="7"/>
  <c r="F439" i="7"/>
  <c r="D439" i="7"/>
  <c r="J438" i="7"/>
  <c r="G438" i="7"/>
  <c r="F438" i="7"/>
  <c r="D438" i="7"/>
  <c r="J437" i="7"/>
  <c r="G437" i="7"/>
  <c r="F437" i="7"/>
  <c r="D437" i="7"/>
  <c r="J436" i="7"/>
  <c r="G436" i="7"/>
  <c r="F436" i="7"/>
  <c r="D436" i="7"/>
  <c r="J435" i="7"/>
  <c r="G435" i="7"/>
  <c r="F435" i="7"/>
  <c r="D435" i="7"/>
  <c r="J434" i="7"/>
  <c r="G434" i="7"/>
  <c r="F434" i="7"/>
  <c r="D434" i="7"/>
  <c r="J433" i="7"/>
  <c r="G433" i="7"/>
  <c r="F433" i="7"/>
  <c r="D433" i="7"/>
  <c r="J432" i="7"/>
  <c r="G432" i="7"/>
  <c r="F432" i="7"/>
  <c r="D432" i="7"/>
  <c r="J431" i="7"/>
  <c r="G431" i="7"/>
  <c r="F431" i="7"/>
  <c r="D431" i="7"/>
  <c r="C430" i="7"/>
  <c r="J429" i="7"/>
  <c r="F429" i="7" s="1"/>
  <c r="G429" i="7"/>
  <c r="D429" i="7" s="1"/>
  <c r="E429" i="7"/>
  <c r="C429" i="7"/>
  <c r="J428" i="7"/>
  <c r="G428" i="7"/>
  <c r="D428" i="7" s="1"/>
  <c r="E428" i="7" s="1"/>
  <c r="F428" i="7"/>
  <c r="C428" i="7"/>
  <c r="G427" i="7"/>
  <c r="D427" i="7" s="1"/>
  <c r="C427" i="7" s="1"/>
  <c r="E427" i="7"/>
  <c r="J426" i="7"/>
  <c r="F426" i="7" s="1"/>
  <c r="G426" i="7"/>
  <c r="D426" i="7" s="1"/>
  <c r="C426" i="7" s="1"/>
  <c r="E426" i="7"/>
  <c r="C425" i="7"/>
  <c r="C424" i="7"/>
  <c r="J423" i="7"/>
  <c r="F423" i="7" s="1"/>
  <c r="G423" i="7"/>
  <c r="C423" i="7"/>
  <c r="J422" i="7"/>
  <c r="F422" i="7" s="1"/>
  <c r="G422" i="7"/>
  <c r="D422" i="7" s="1"/>
  <c r="E422" i="7" s="1"/>
  <c r="J421" i="7"/>
  <c r="G421" i="7"/>
  <c r="D421" i="7" s="1"/>
  <c r="E421" i="7" s="1"/>
  <c r="F421" i="7"/>
  <c r="C419" i="7"/>
  <c r="C418" i="7"/>
  <c r="C417" i="7"/>
  <c r="J416" i="7"/>
  <c r="G416" i="7"/>
  <c r="F416" i="7"/>
  <c r="D416" i="7"/>
  <c r="J415" i="7"/>
  <c r="F415" i="7" s="1"/>
  <c r="G415" i="7"/>
  <c r="D415" i="7"/>
  <c r="J414" i="7"/>
  <c r="F414" i="7" s="1"/>
  <c r="G414" i="7"/>
  <c r="D414" i="7"/>
  <c r="J413" i="7"/>
  <c r="G413" i="7"/>
  <c r="F413" i="7"/>
  <c r="D413" i="7"/>
  <c r="J409" i="7"/>
  <c r="G409" i="7"/>
  <c r="F409" i="7"/>
  <c r="D409" i="7"/>
  <c r="J408" i="7"/>
  <c r="G408" i="7"/>
  <c r="F408" i="7"/>
  <c r="D408" i="7"/>
  <c r="J407" i="7"/>
  <c r="G407" i="7"/>
  <c r="F407" i="7"/>
  <c r="D407" i="7"/>
  <c r="J406" i="7"/>
  <c r="G406" i="7"/>
  <c r="F406" i="7"/>
  <c r="D406" i="7"/>
  <c r="J405" i="7"/>
  <c r="G405" i="7"/>
  <c r="F405" i="7"/>
  <c r="D405" i="7"/>
  <c r="J404" i="7"/>
  <c r="G404" i="7"/>
  <c r="F404" i="7"/>
  <c r="D404" i="7"/>
  <c r="J403" i="7"/>
  <c r="G403" i="7"/>
  <c r="F403" i="7"/>
  <c r="D403" i="7"/>
  <c r="J402" i="7"/>
  <c r="G402" i="7"/>
  <c r="F402" i="7"/>
  <c r="D402" i="7"/>
  <c r="J401" i="7"/>
  <c r="G401" i="7"/>
  <c r="F401" i="7"/>
  <c r="D401" i="7"/>
  <c r="C400" i="7"/>
  <c r="J399" i="7"/>
  <c r="G399" i="7"/>
  <c r="J398" i="7"/>
  <c r="G398" i="7"/>
  <c r="J397" i="7"/>
  <c r="G397" i="7"/>
  <c r="J396" i="7"/>
  <c r="G396" i="7"/>
  <c r="J395" i="7"/>
  <c r="G395" i="7"/>
  <c r="J394" i="7"/>
  <c r="G394" i="7"/>
  <c r="J393" i="7"/>
  <c r="G393" i="7"/>
  <c r="J392" i="7"/>
  <c r="G392" i="7"/>
  <c r="G367" i="7"/>
  <c r="J365" i="7"/>
  <c r="G365" i="7"/>
  <c r="F365" i="7"/>
  <c r="D365" i="7"/>
  <c r="J364" i="7"/>
  <c r="G364" i="7"/>
  <c r="F364" i="7"/>
  <c r="D364" i="7"/>
  <c r="J363" i="7"/>
  <c r="G363" i="7"/>
  <c r="F363" i="7"/>
  <c r="D363" i="7"/>
  <c r="G361" i="7"/>
  <c r="J359" i="7"/>
  <c r="G359" i="7"/>
  <c r="J358" i="7"/>
  <c r="G358" i="7"/>
  <c r="J357" i="7"/>
  <c r="G357" i="7"/>
  <c r="J353" i="7"/>
  <c r="G353" i="7"/>
  <c r="J352" i="7"/>
  <c r="G352" i="7"/>
  <c r="J351" i="7"/>
  <c r="G351" i="7"/>
  <c r="J350" i="7"/>
  <c r="G350" i="7"/>
  <c r="J349" i="7"/>
  <c r="G349" i="7"/>
  <c r="J342" i="7"/>
  <c r="G342" i="7"/>
  <c r="J341" i="7"/>
  <c r="G341" i="7"/>
  <c r="J340" i="7"/>
  <c r="G340" i="7"/>
  <c r="J339" i="7"/>
  <c r="G339" i="7"/>
  <c r="J338" i="7"/>
  <c r="G338" i="7"/>
  <c r="J337" i="7"/>
  <c r="G337" i="7"/>
  <c r="J334" i="7"/>
  <c r="G334" i="7"/>
  <c r="J333" i="7"/>
  <c r="G333" i="7"/>
  <c r="J332" i="7"/>
  <c r="G332" i="7"/>
  <c r="J331" i="7"/>
  <c r="G331" i="7"/>
  <c r="J329" i="7"/>
  <c r="G329" i="7"/>
  <c r="J328" i="7"/>
  <c r="G328" i="7"/>
  <c r="J327" i="7"/>
  <c r="G327" i="7"/>
  <c r="J326" i="7"/>
  <c r="G326" i="7"/>
  <c r="J325" i="7"/>
  <c r="G325" i="7"/>
  <c r="J324" i="7"/>
  <c r="G324" i="7"/>
  <c r="J322" i="7"/>
  <c r="G322" i="7"/>
  <c r="J321" i="7"/>
  <c r="G321" i="7"/>
  <c r="J319" i="7"/>
  <c r="G319" i="7"/>
  <c r="J318" i="7"/>
  <c r="G318" i="7"/>
  <c r="J317" i="7"/>
  <c r="G317" i="7"/>
  <c r="J316" i="7"/>
  <c r="G316" i="7"/>
  <c r="J312" i="7"/>
  <c r="G312" i="7"/>
  <c r="J311" i="7"/>
  <c r="G311" i="7"/>
  <c r="J310" i="7"/>
  <c r="G310" i="7"/>
  <c r="J309" i="7"/>
  <c r="G309" i="7"/>
  <c r="G308" i="7"/>
  <c r="J307" i="7"/>
  <c r="G307" i="7"/>
  <c r="F307" i="7"/>
  <c r="D307" i="7"/>
  <c r="G306" i="7"/>
  <c r="J305" i="7"/>
  <c r="G305" i="7"/>
  <c r="J304" i="7"/>
  <c r="G304" i="7"/>
  <c r="J303" i="7"/>
  <c r="G303" i="7"/>
  <c r="J302" i="7"/>
  <c r="G302" i="7"/>
  <c r="J301" i="7"/>
  <c r="G301" i="7"/>
  <c r="J300" i="7"/>
  <c r="G300" i="7"/>
  <c r="G299" i="7"/>
  <c r="J298" i="7"/>
  <c r="G298" i="7"/>
  <c r="F298" i="7"/>
  <c r="D298" i="7"/>
  <c r="J297" i="7"/>
  <c r="G297" i="7"/>
  <c r="F297" i="7"/>
  <c r="D297" i="7"/>
  <c r="J289" i="7"/>
  <c r="G289" i="7"/>
  <c r="F289" i="7"/>
  <c r="D289" i="7"/>
  <c r="J288" i="7"/>
  <c r="G288" i="7"/>
  <c r="F288" i="7"/>
  <c r="D288" i="7"/>
  <c r="J287" i="7"/>
  <c r="G287" i="7"/>
  <c r="F287" i="7"/>
  <c r="D287" i="7"/>
  <c r="J286" i="7"/>
  <c r="G286" i="7"/>
  <c r="F286" i="7"/>
  <c r="D286" i="7"/>
  <c r="J285" i="7"/>
  <c r="G285" i="7"/>
  <c r="F285" i="7"/>
  <c r="D285" i="7"/>
  <c r="J284" i="7"/>
  <c r="G284" i="7"/>
  <c r="F284" i="7"/>
  <c r="E284" i="7"/>
  <c r="D284" i="7"/>
  <c r="C284" i="7" s="1"/>
  <c r="J283" i="7"/>
  <c r="G283" i="7"/>
  <c r="F283" i="7"/>
  <c r="D283" i="7"/>
  <c r="C283" i="7" s="1"/>
  <c r="J282" i="7"/>
  <c r="G282" i="7"/>
  <c r="F282" i="7"/>
  <c r="D282" i="7"/>
  <c r="E282" i="7" s="1"/>
  <c r="J281" i="7"/>
  <c r="G281" i="7"/>
  <c r="F281" i="7"/>
  <c r="D281" i="7"/>
  <c r="C281" i="7" s="1"/>
  <c r="J280" i="7"/>
  <c r="G280" i="7"/>
  <c r="F280" i="7"/>
  <c r="D280" i="7"/>
  <c r="E280" i="7" s="1"/>
  <c r="J279" i="7"/>
  <c r="G279" i="7"/>
  <c r="F279" i="7"/>
  <c r="D279" i="7"/>
  <c r="C279" i="7" s="1"/>
  <c r="J278" i="7"/>
  <c r="G278" i="7"/>
  <c r="F278" i="7"/>
  <c r="D278" i="7"/>
  <c r="E278" i="7" s="1"/>
  <c r="J277" i="7"/>
  <c r="G277" i="7"/>
  <c r="F277" i="7"/>
  <c r="D277" i="7"/>
  <c r="C277" i="7" s="1"/>
  <c r="J276" i="7"/>
  <c r="G276" i="7"/>
  <c r="F276" i="7"/>
  <c r="D276" i="7"/>
  <c r="E276" i="7" s="1"/>
  <c r="J275" i="7"/>
  <c r="G275" i="7"/>
  <c r="F275" i="7"/>
  <c r="D275" i="7"/>
  <c r="C275" i="7" s="1"/>
  <c r="J274" i="7"/>
  <c r="G274" i="7"/>
  <c r="F274" i="7"/>
  <c r="D274" i="7"/>
  <c r="E274" i="7" s="1"/>
  <c r="J273" i="7"/>
  <c r="G273" i="7"/>
  <c r="F273" i="7"/>
  <c r="D273" i="7"/>
  <c r="C273" i="7" s="1"/>
  <c r="J272" i="7"/>
  <c r="G272" i="7"/>
  <c r="F272" i="7"/>
  <c r="D272" i="7"/>
  <c r="E272" i="7" s="1"/>
  <c r="J271" i="7"/>
  <c r="G271" i="7"/>
  <c r="F271" i="7"/>
  <c r="D271" i="7"/>
  <c r="C271" i="7" s="1"/>
  <c r="J270" i="7"/>
  <c r="G270" i="7"/>
  <c r="F270" i="7"/>
  <c r="D270" i="7"/>
  <c r="E270" i="7" s="1"/>
  <c r="J269" i="7"/>
  <c r="G269" i="7"/>
  <c r="F269" i="7"/>
  <c r="D269" i="7"/>
  <c r="C269" i="7" s="1"/>
  <c r="J268" i="7"/>
  <c r="G268" i="7"/>
  <c r="F268" i="7"/>
  <c r="D268" i="7"/>
  <c r="E268" i="7" s="1"/>
  <c r="J267" i="7"/>
  <c r="G267" i="7"/>
  <c r="F267" i="7"/>
  <c r="D267" i="7"/>
  <c r="C267" i="7" s="1"/>
  <c r="J266" i="7"/>
  <c r="G266" i="7"/>
  <c r="F266" i="7"/>
  <c r="D266" i="7"/>
  <c r="E266" i="7" s="1"/>
  <c r="J265" i="7"/>
  <c r="G265" i="7"/>
  <c r="F265" i="7"/>
  <c r="D265" i="7"/>
  <c r="C265" i="7" s="1"/>
  <c r="G264" i="7"/>
  <c r="J263" i="7"/>
  <c r="G263" i="7"/>
  <c r="F263" i="7" s="1"/>
  <c r="J262" i="7"/>
  <c r="G262" i="7"/>
  <c r="D262" i="7" s="1"/>
  <c r="J261" i="7"/>
  <c r="G261" i="7"/>
  <c r="F261" i="7" s="1"/>
  <c r="J260" i="7"/>
  <c r="G260" i="7"/>
  <c r="D260" i="7" s="1"/>
  <c r="J259" i="7"/>
  <c r="G259" i="7"/>
  <c r="F259" i="7" s="1"/>
  <c r="J258" i="7"/>
  <c r="G258" i="7"/>
  <c r="D258" i="7" s="1"/>
  <c r="J257" i="7"/>
  <c r="G257" i="7"/>
  <c r="F257" i="7" s="1"/>
  <c r="J256" i="7"/>
  <c r="G256" i="7"/>
  <c r="D256" i="7" s="1"/>
  <c r="J255" i="7"/>
  <c r="G255" i="7"/>
  <c r="F255" i="7" s="1"/>
  <c r="G252" i="7"/>
  <c r="F252" i="7"/>
  <c r="G251" i="7"/>
  <c r="F251" i="7"/>
  <c r="D251" i="7"/>
  <c r="E251" i="7" s="1"/>
  <c r="G250" i="7"/>
  <c r="F250" i="7" s="1"/>
  <c r="G249" i="7"/>
  <c r="F249" i="7"/>
  <c r="D249" i="7"/>
  <c r="C249" i="7" s="1"/>
  <c r="G248" i="7"/>
  <c r="D248" i="7" s="1"/>
  <c r="G247" i="7"/>
  <c r="F247" i="7"/>
  <c r="D247" i="7"/>
  <c r="E247" i="7" s="1"/>
  <c r="G246" i="7"/>
  <c r="F246" i="7" s="1"/>
  <c r="G245" i="7"/>
  <c r="F245" i="7"/>
  <c r="D245" i="7"/>
  <c r="C245" i="7" s="1"/>
  <c r="G244" i="7"/>
  <c r="D244" i="7" s="1"/>
  <c r="G243" i="7"/>
  <c r="F243" i="7"/>
  <c r="D243" i="7"/>
  <c r="E243" i="7" s="1"/>
  <c r="G242" i="7"/>
  <c r="F242" i="7" s="1"/>
  <c r="G241" i="7"/>
  <c r="F241" i="7"/>
  <c r="D241" i="7"/>
  <c r="C241" i="7" s="1"/>
  <c r="G240" i="7"/>
  <c r="D240" i="7" s="1"/>
  <c r="K239" i="7"/>
  <c r="F239" i="7"/>
  <c r="D239" i="7"/>
  <c r="E239" i="7" s="1"/>
  <c r="K238" i="7"/>
  <c r="F238" i="7"/>
  <c r="E238" i="7"/>
  <c r="D238" i="7"/>
  <c r="C238" i="7"/>
  <c r="G237" i="7"/>
  <c r="F237" i="7"/>
  <c r="D237" i="7"/>
  <c r="C237" i="7" s="1"/>
  <c r="G236" i="7"/>
  <c r="D236" i="7" s="1"/>
  <c r="G235" i="7"/>
  <c r="F235" i="7"/>
  <c r="D235" i="7"/>
  <c r="E235" i="7" s="1"/>
  <c r="G234" i="7"/>
  <c r="F234" i="7" s="1"/>
  <c r="G233" i="7"/>
  <c r="F233" i="7"/>
  <c r="D233" i="7"/>
  <c r="C233" i="7" s="1"/>
  <c r="G232" i="7"/>
  <c r="D232" i="7" s="1"/>
  <c r="G231" i="7"/>
  <c r="F231" i="7"/>
  <c r="D231" i="7"/>
  <c r="E231" i="7" s="1"/>
  <c r="J230" i="7"/>
  <c r="G230" i="7"/>
  <c r="F230" i="7"/>
  <c r="D230" i="7"/>
  <c r="C230" i="7" s="1"/>
  <c r="G202" i="7"/>
  <c r="F202" i="7" s="1"/>
  <c r="E202" i="7"/>
  <c r="C202" i="7"/>
  <c r="G201" i="7"/>
  <c r="F201" i="7" s="1"/>
  <c r="E201" i="7"/>
  <c r="C201" i="7"/>
  <c r="G200" i="7"/>
  <c r="F200" i="7" s="1"/>
  <c r="E200" i="7"/>
  <c r="C200" i="7"/>
  <c r="G198" i="7"/>
  <c r="F198" i="7" s="1"/>
  <c r="E198" i="7"/>
  <c r="C198" i="7"/>
  <c r="G197" i="7"/>
  <c r="F197" i="7" s="1"/>
  <c r="E197" i="7"/>
  <c r="C197" i="7"/>
  <c r="G196" i="7"/>
  <c r="F196" i="7" s="1"/>
  <c r="E196" i="7"/>
  <c r="C196" i="7"/>
  <c r="G195" i="7"/>
  <c r="F195" i="7" s="1"/>
  <c r="E195" i="7"/>
  <c r="C195" i="7"/>
  <c r="G194" i="7"/>
  <c r="F194" i="7" s="1"/>
  <c r="E194" i="7"/>
  <c r="C194" i="7"/>
  <c r="G193" i="7"/>
  <c r="F193" i="7" s="1"/>
  <c r="E193" i="7"/>
  <c r="C193" i="7"/>
  <c r="G192" i="7"/>
  <c r="F192" i="7" s="1"/>
  <c r="E192" i="7"/>
  <c r="C192" i="7"/>
  <c r="F191" i="7"/>
  <c r="E191" i="7"/>
  <c r="C191" i="7"/>
  <c r="F190" i="7"/>
  <c r="E190" i="7"/>
  <c r="C190" i="7"/>
  <c r="G189" i="7"/>
  <c r="F189" i="7" s="1"/>
  <c r="C189" i="7"/>
  <c r="J188" i="7"/>
  <c r="G188" i="7"/>
  <c r="F188" i="7"/>
  <c r="E188" i="7"/>
  <c r="C188" i="7"/>
  <c r="G183" i="7"/>
  <c r="F183" i="7"/>
  <c r="D183" i="7"/>
  <c r="C183" i="7" s="1"/>
  <c r="G182" i="7"/>
  <c r="D182" i="7" s="1"/>
  <c r="G181" i="7"/>
  <c r="F181" i="7"/>
  <c r="D181" i="7"/>
  <c r="E181" i="7" s="1"/>
  <c r="G180" i="7"/>
  <c r="F180" i="7" s="1"/>
  <c r="G179" i="7"/>
  <c r="F179" i="7"/>
  <c r="D179" i="7"/>
  <c r="C179" i="7" s="1"/>
  <c r="G178" i="7"/>
  <c r="D178" i="7" s="1"/>
  <c r="G177" i="7"/>
  <c r="F177" i="7"/>
  <c r="D177" i="7"/>
  <c r="E177" i="7" s="1"/>
  <c r="G176" i="7"/>
  <c r="F176" i="7" s="1"/>
  <c r="G175" i="7"/>
  <c r="F175" i="7"/>
  <c r="D175" i="7"/>
  <c r="C175" i="7" s="1"/>
  <c r="G156" i="7"/>
  <c r="D156" i="7"/>
  <c r="E156" i="7" s="1"/>
  <c r="C156" i="7"/>
  <c r="G155" i="7"/>
  <c r="D155" i="7"/>
  <c r="E155" i="7" s="1"/>
  <c r="C155" i="7"/>
  <c r="G150" i="7"/>
  <c r="D150" i="7" s="1"/>
  <c r="G146" i="7"/>
  <c r="F146" i="7"/>
  <c r="D146" i="7"/>
  <c r="E146" i="7" s="1"/>
  <c r="G145" i="7"/>
  <c r="F145" i="7" s="1"/>
  <c r="G144" i="7"/>
  <c r="F144" i="7"/>
  <c r="D144" i="7"/>
  <c r="C144" i="7" s="1"/>
  <c r="G143" i="7"/>
  <c r="D143" i="7" s="1"/>
  <c r="G142" i="7"/>
  <c r="F142" i="7"/>
  <c r="D142" i="7"/>
  <c r="E142" i="7" s="1"/>
  <c r="G141" i="7"/>
  <c r="F141" i="7" s="1"/>
  <c r="G140" i="7"/>
  <c r="F140" i="7"/>
  <c r="D140" i="7"/>
  <c r="C140" i="7" s="1"/>
  <c r="G137" i="7"/>
  <c r="D137" i="7" s="1"/>
  <c r="G136" i="7"/>
  <c r="F136" i="7"/>
  <c r="D136" i="7"/>
  <c r="E136" i="7" s="1"/>
  <c r="G132" i="7"/>
  <c r="F132" i="7" s="1"/>
  <c r="G130" i="7"/>
  <c r="F130" i="7"/>
  <c r="D130" i="7"/>
  <c r="C130" i="7" s="1"/>
  <c r="G129" i="7"/>
  <c r="D129" i="7" s="1"/>
  <c r="G126" i="7"/>
  <c r="F126" i="7"/>
  <c r="D126" i="7"/>
  <c r="E126" i="7" s="1"/>
  <c r="G125" i="7"/>
  <c r="F125" i="7" s="1"/>
  <c r="J120" i="7"/>
  <c r="G120" i="7"/>
  <c r="D120" i="7" s="1"/>
  <c r="J119" i="7"/>
  <c r="G119" i="7"/>
  <c r="F119" i="7" s="1"/>
  <c r="J118" i="7"/>
  <c r="G118" i="7"/>
  <c r="D118" i="7" s="1"/>
  <c r="J117" i="7"/>
  <c r="G117" i="7"/>
  <c r="F117" i="7" s="1"/>
  <c r="J116" i="7"/>
  <c r="G116" i="7"/>
  <c r="D116" i="7" s="1"/>
  <c r="J115" i="7"/>
  <c r="G115" i="7"/>
  <c r="F115" i="7" s="1"/>
  <c r="J114" i="7"/>
  <c r="G114" i="7"/>
  <c r="D114" i="7" s="1"/>
  <c r="J113" i="7"/>
  <c r="G113" i="7"/>
  <c r="F113" i="7" s="1"/>
  <c r="J112" i="7"/>
  <c r="G112" i="7"/>
  <c r="D112" i="7" s="1"/>
  <c r="J111" i="7"/>
  <c r="G111" i="7"/>
  <c r="F111" i="7" s="1"/>
  <c r="J110" i="7"/>
  <c r="G110" i="7"/>
  <c r="D110" i="7" s="1"/>
  <c r="J101" i="7"/>
  <c r="H101" i="7"/>
  <c r="F101" i="7"/>
  <c r="E101" i="7"/>
  <c r="D101" i="7"/>
  <c r="C101" i="7"/>
  <c r="J100" i="7"/>
  <c r="H100" i="7"/>
  <c r="F100" i="7"/>
  <c r="E100" i="7"/>
  <c r="D100" i="7"/>
  <c r="C100" i="7"/>
  <c r="J99" i="7"/>
  <c r="H99" i="7"/>
  <c r="F99" i="7"/>
  <c r="E99" i="7"/>
  <c r="D99" i="7"/>
  <c r="C99" i="7"/>
  <c r="J98" i="7"/>
  <c r="H98" i="7"/>
  <c r="F98" i="7"/>
  <c r="E98" i="7"/>
  <c r="D98" i="7"/>
  <c r="C98" i="7"/>
  <c r="J95" i="7"/>
  <c r="H95" i="7"/>
  <c r="G95" i="7"/>
  <c r="F95" i="7"/>
  <c r="D95" i="7"/>
  <c r="C95" i="7" s="1"/>
  <c r="J94" i="7"/>
  <c r="G94" i="7"/>
  <c r="F94" i="7" s="1"/>
  <c r="J93" i="7"/>
  <c r="H93" i="7"/>
  <c r="G93" i="7"/>
  <c r="F93" i="7"/>
  <c r="D93" i="7"/>
  <c r="E93" i="7" s="1"/>
  <c r="J91" i="7"/>
  <c r="H91" i="7"/>
  <c r="F91" i="7"/>
  <c r="D91" i="7"/>
  <c r="C91" i="7" s="1"/>
  <c r="J86" i="7"/>
  <c r="G86" i="7"/>
  <c r="F86" i="7" s="1"/>
  <c r="J85" i="7"/>
  <c r="H85" i="7"/>
  <c r="G85" i="7"/>
  <c r="F85" i="7"/>
  <c r="D85" i="7"/>
  <c r="E85" i="7" s="1"/>
  <c r="J84" i="7"/>
  <c r="G84" i="7"/>
  <c r="H84" i="7" s="1"/>
  <c r="J80" i="7"/>
  <c r="H80" i="7"/>
  <c r="F80" i="7"/>
  <c r="E80" i="7"/>
  <c r="D80" i="7"/>
  <c r="C80" i="7"/>
  <c r="J79" i="7"/>
  <c r="H79" i="7"/>
  <c r="F79" i="7"/>
  <c r="E79" i="7"/>
  <c r="D79" i="7"/>
  <c r="C79" i="7"/>
  <c r="J75" i="7"/>
  <c r="H75" i="7"/>
  <c r="F75" i="7"/>
  <c r="E75" i="7"/>
  <c r="D75" i="7"/>
  <c r="C75" i="7"/>
  <c r="J74" i="7"/>
  <c r="H74" i="7"/>
  <c r="F74" i="7"/>
  <c r="E74" i="7"/>
  <c r="D74" i="7"/>
  <c r="C74" i="7"/>
  <c r="J73" i="7"/>
  <c r="H73" i="7"/>
  <c r="G73" i="7"/>
  <c r="F73" i="7"/>
  <c r="D73" i="7"/>
  <c r="C73" i="7" s="1"/>
  <c r="J72" i="7"/>
  <c r="G72" i="7"/>
  <c r="F72" i="7" s="1"/>
  <c r="J70" i="7"/>
  <c r="H70" i="7"/>
  <c r="F70" i="7"/>
  <c r="E70" i="7"/>
  <c r="D70" i="7"/>
  <c r="C70" i="7"/>
  <c r="J66" i="7"/>
  <c r="H66" i="7"/>
  <c r="F66" i="7"/>
  <c r="E66" i="7"/>
  <c r="D66" i="7"/>
  <c r="C66" i="7"/>
  <c r="J65" i="7"/>
  <c r="H65" i="7"/>
  <c r="F65" i="7"/>
  <c r="E65" i="7"/>
  <c r="D65" i="7"/>
  <c r="C65" i="7"/>
  <c r="J64" i="7"/>
  <c r="H64" i="7"/>
  <c r="G64" i="7"/>
  <c r="F64" i="7"/>
  <c r="D64" i="7"/>
  <c r="C64" i="7" s="1"/>
  <c r="J63" i="7"/>
  <c r="G63" i="7"/>
  <c r="F63" i="7" s="1"/>
  <c r="J61" i="7"/>
  <c r="H61" i="7"/>
  <c r="F61" i="7"/>
  <c r="E61" i="7"/>
  <c r="D61" i="7"/>
  <c r="C61" i="7"/>
  <c r="J55" i="7"/>
  <c r="H55" i="7"/>
  <c r="G55" i="7"/>
  <c r="F55" i="7"/>
  <c r="D55" i="7"/>
  <c r="C55" i="7" s="1"/>
  <c r="J54" i="7"/>
  <c r="G54" i="7"/>
  <c r="F54" i="7" s="1"/>
  <c r="J53" i="7"/>
  <c r="H53" i="7"/>
  <c r="G53" i="7"/>
  <c r="F53" i="7"/>
  <c r="D53" i="7"/>
  <c r="E53" i="7" s="1"/>
  <c r="J51" i="7"/>
  <c r="G51" i="7"/>
  <c r="H51" i="7" s="1"/>
  <c r="J50" i="7"/>
  <c r="H50" i="7"/>
  <c r="G50" i="7"/>
  <c r="F50" i="7"/>
  <c r="D50" i="7"/>
  <c r="C50" i="7" s="1"/>
  <c r="J49" i="7"/>
  <c r="G49" i="7"/>
  <c r="F49" i="7" s="1"/>
  <c r="J48" i="7"/>
  <c r="H48" i="7"/>
  <c r="G48" i="7"/>
  <c r="F48" i="7"/>
  <c r="D48" i="7"/>
  <c r="E48" i="7" s="1"/>
  <c r="J47" i="7"/>
  <c r="G47" i="7"/>
  <c r="H47" i="7" s="1"/>
  <c r="J46" i="7"/>
  <c r="H46" i="7"/>
  <c r="G46" i="7"/>
  <c r="F46" i="7"/>
  <c r="D46" i="7"/>
  <c r="C46" i="7" s="1"/>
  <c r="J45" i="7"/>
  <c r="G45" i="7"/>
  <c r="F45" i="7" s="1"/>
  <c r="J44" i="7"/>
  <c r="H44" i="7"/>
  <c r="G44" i="7"/>
  <c r="F44" i="7"/>
  <c r="D44" i="7"/>
  <c r="E44" i="7" s="1"/>
  <c r="J43" i="7"/>
  <c r="G43" i="7"/>
  <c r="H43" i="7" s="1"/>
  <c r="J41" i="7"/>
  <c r="H41" i="7"/>
  <c r="G41" i="7"/>
  <c r="F41" i="7"/>
  <c r="D41" i="7"/>
  <c r="C41" i="7" s="1"/>
  <c r="J40" i="7"/>
  <c r="G40" i="7"/>
  <c r="F40" i="7" s="1"/>
  <c r="J36" i="7"/>
  <c r="H36" i="7"/>
  <c r="G36" i="7"/>
  <c r="F36" i="7"/>
  <c r="D36" i="7"/>
  <c r="E36" i="7" s="1"/>
  <c r="J35" i="7"/>
  <c r="G35" i="7"/>
  <c r="H35" i="7" s="1"/>
  <c r="J34" i="7"/>
  <c r="H34" i="7"/>
  <c r="G34" i="7"/>
  <c r="F34" i="7"/>
  <c r="D34" i="7"/>
  <c r="C34" i="7" s="1"/>
  <c r="J33" i="7"/>
  <c r="G33" i="7"/>
  <c r="F33" i="7" s="1"/>
  <c r="J32" i="7"/>
  <c r="H32" i="7"/>
  <c r="G32" i="7"/>
  <c r="F32" i="7"/>
  <c r="D32" i="7"/>
  <c r="E32" i="7" s="1"/>
  <c r="J28" i="7"/>
  <c r="G28" i="7"/>
  <c r="H28" i="7" s="1"/>
  <c r="J26" i="7"/>
  <c r="H26" i="7"/>
  <c r="G26" i="7"/>
  <c r="F26" i="7"/>
  <c r="D26" i="7"/>
  <c r="C26" i="7" s="1"/>
  <c r="J25" i="7"/>
  <c r="G25" i="7"/>
  <c r="F25" i="7" s="1"/>
  <c r="J23" i="7"/>
  <c r="H23" i="7"/>
  <c r="G23" i="7"/>
  <c r="F23" i="7"/>
  <c r="D23" i="7"/>
  <c r="E23" i="7" s="1"/>
  <c r="J22" i="7"/>
  <c r="G22" i="7"/>
  <c r="F22" i="7"/>
  <c r="D22" i="7"/>
  <c r="C22" i="7" s="1"/>
  <c r="J21" i="7"/>
  <c r="G21" i="7"/>
  <c r="F21" i="7"/>
  <c r="D21" i="7"/>
  <c r="E21" i="7" s="1"/>
  <c r="J20" i="7"/>
  <c r="G20" i="7"/>
  <c r="F20" i="7"/>
  <c r="D20" i="7"/>
  <c r="C20" i="7" s="1"/>
  <c r="J19" i="7"/>
  <c r="G19" i="7"/>
  <c r="F19" i="7"/>
  <c r="D19" i="7"/>
  <c r="E19" i="7" s="1"/>
  <c r="J18" i="7"/>
  <c r="G18" i="7"/>
  <c r="F18" i="7"/>
  <c r="D18" i="7"/>
  <c r="C18" i="7" s="1"/>
  <c r="J16" i="7"/>
  <c r="G16" i="7"/>
  <c r="F16" i="7"/>
  <c r="D16" i="7"/>
  <c r="E16" i="7" s="1"/>
  <c r="J15" i="7"/>
  <c r="G15" i="7"/>
  <c r="F15" i="7"/>
  <c r="D15" i="7"/>
  <c r="C15" i="7" s="1"/>
  <c r="J14" i="7"/>
  <c r="G14" i="7"/>
  <c r="F14" i="7"/>
  <c r="D14" i="7"/>
  <c r="E14" i="7" s="1"/>
  <c r="J13" i="7"/>
  <c r="G13" i="7"/>
  <c r="F13" i="7"/>
  <c r="D13" i="7"/>
  <c r="C13" i="7" s="1"/>
  <c r="J9" i="7"/>
  <c r="G9" i="7"/>
  <c r="F9" i="7"/>
  <c r="D9" i="7"/>
  <c r="E9" i="7" s="1"/>
  <c r="K81" i="4"/>
  <c r="K79" i="4"/>
  <c r="K78" i="4"/>
  <c r="K77" i="4"/>
  <c r="E75" i="4"/>
  <c r="K73" i="4"/>
  <c r="E73" i="4"/>
  <c r="K72" i="4"/>
  <c r="E72" i="4"/>
  <c r="E71" i="4"/>
  <c r="E67" i="4"/>
  <c r="E66" i="4"/>
  <c r="E65" i="4"/>
  <c r="E64" i="4"/>
  <c r="E63" i="4"/>
  <c r="L54" i="4"/>
  <c r="L53" i="4"/>
  <c r="L52" i="4"/>
  <c r="L51" i="4"/>
  <c r="L50" i="4"/>
  <c r="L48" i="4"/>
  <c r="L47" i="4"/>
  <c r="L46" i="4"/>
  <c r="L45" i="4"/>
  <c r="L43" i="4"/>
  <c r="L42" i="4"/>
  <c r="L41" i="4"/>
  <c r="L40" i="4"/>
  <c r="L39" i="4"/>
  <c r="L38" i="4"/>
  <c r="L36" i="4"/>
  <c r="L35" i="4"/>
  <c r="L33" i="4"/>
  <c r="L32" i="4"/>
  <c r="L31" i="4"/>
  <c r="L30" i="4"/>
  <c r="L26" i="4"/>
  <c r="L25" i="4"/>
  <c r="L24" i="4"/>
  <c r="L23" i="4"/>
  <c r="L21" i="4"/>
  <c r="L19" i="4"/>
  <c r="L18" i="4"/>
  <c r="L17" i="4"/>
  <c r="L16" i="4"/>
  <c r="L15" i="4"/>
  <c r="L14" i="4"/>
  <c r="L12" i="4"/>
  <c r="L11" i="4"/>
  <c r="K51" i="3"/>
  <c r="K50" i="3"/>
  <c r="K49" i="3"/>
  <c r="K48" i="3"/>
  <c r="K46" i="3"/>
  <c r="C46" i="3"/>
  <c r="K45" i="3"/>
  <c r="C45" i="3"/>
  <c r="K44" i="3"/>
  <c r="C44" i="3"/>
  <c r="K43" i="3"/>
  <c r="C43" i="3"/>
  <c r="K42" i="3"/>
  <c r="C42" i="3"/>
  <c r="K41" i="3"/>
  <c r="C41" i="3"/>
  <c r="K40" i="3"/>
  <c r="C40" i="3"/>
  <c r="K39" i="3"/>
  <c r="C39" i="3"/>
  <c r="K38" i="3"/>
  <c r="C38" i="3"/>
  <c r="K37" i="3"/>
  <c r="C37" i="3"/>
  <c r="K36" i="3"/>
  <c r="C36" i="3"/>
  <c r="K35" i="3"/>
  <c r="C35" i="3"/>
  <c r="K34" i="3"/>
  <c r="C34" i="3"/>
  <c r="K33" i="3"/>
  <c r="C33" i="3"/>
  <c r="K32" i="3"/>
  <c r="C32" i="3"/>
  <c r="K31" i="3"/>
  <c r="C31" i="3"/>
  <c r="K30" i="3"/>
  <c r="C30" i="3"/>
  <c r="K29" i="3"/>
  <c r="C29" i="3"/>
  <c r="K28" i="3"/>
  <c r="C28" i="3"/>
  <c r="K27" i="3"/>
  <c r="C27" i="3"/>
  <c r="K26" i="3"/>
  <c r="C26" i="3"/>
  <c r="K25" i="3"/>
  <c r="C25" i="3"/>
  <c r="K24" i="3"/>
  <c r="C24" i="3"/>
  <c r="K23" i="3"/>
  <c r="C23" i="3"/>
  <c r="K22" i="3"/>
  <c r="C22" i="3"/>
  <c r="K21" i="3"/>
  <c r="C21" i="3"/>
  <c r="K20" i="3"/>
  <c r="C20" i="3"/>
  <c r="K19" i="3"/>
  <c r="C19" i="3"/>
  <c r="K17" i="3"/>
  <c r="C17" i="3"/>
  <c r="K16" i="3"/>
  <c r="C16" i="3"/>
  <c r="K15" i="3"/>
  <c r="C15" i="3"/>
  <c r="K14" i="3"/>
  <c r="C14" i="3"/>
  <c r="K13" i="3"/>
  <c r="C13" i="3"/>
  <c r="K12" i="3"/>
  <c r="C12" i="3"/>
  <c r="K11" i="3"/>
  <c r="C11" i="3"/>
  <c r="K10" i="3"/>
  <c r="C10" i="3"/>
  <c r="K9" i="3"/>
  <c r="C9" i="3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E333" i="1"/>
  <c r="E332" i="1"/>
  <c r="E331" i="1"/>
  <c r="E329" i="1"/>
  <c r="E328" i="1"/>
  <c r="E327" i="1"/>
  <c r="E326" i="1"/>
  <c r="E325" i="1"/>
  <c r="E324" i="1"/>
  <c r="E323" i="1"/>
  <c r="E321" i="1"/>
  <c r="E320" i="1"/>
  <c r="E303" i="1"/>
  <c r="E302" i="1"/>
  <c r="K297" i="1"/>
  <c r="J29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J277" i="1"/>
  <c r="E277" i="1"/>
  <c r="K276" i="1"/>
  <c r="J276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4" i="1"/>
  <c r="J244" i="1"/>
  <c r="K243" i="1"/>
  <c r="J243" i="1"/>
  <c r="K242" i="1"/>
  <c r="J242" i="1"/>
  <c r="K241" i="1"/>
  <c r="J241" i="1"/>
  <c r="K240" i="1"/>
  <c r="J240" i="1"/>
  <c r="K238" i="1"/>
  <c r="J238" i="1"/>
  <c r="K237" i="1"/>
  <c r="J237" i="1"/>
  <c r="K236" i="1"/>
  <c r="J236" i="1"/>
  <c r="K235" i="1"/>
  <c r="J235" i="1"/>
  <c r="K234" i="1"/>
  <c r="J234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J216" i="1"/>
  <c r="E216" i="1"/>
  <c r="J215" i="1"/>
  <c r="E215" i="1"/>
  <c r="J214" i="1"/>
  <c r="E214" i="1"/>
  <c r="J213" i="1"/>
  <c r="E213" i="1"/>
  <c r="J212" i="1"/>
  <c r="E212" i="1"/>
  <c r="J211" i="1"/>
  <c r="E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1" i="1"/>
  <c r="J191" i="1"/>
  <c r="K190" i="1"/>
  <c r="J190" i="1"/>
  <c r="K189" i="1"/>
  <c r="J189" i="1"/>
  <c r="K188" i="1"/>
  <c r="J188" i="1"/>
  <c r="K185" i="1"/>
  <c r="J185" i="1"/>
  <c r="K184" i="1"/>
  <c r="J184" i="1"/>
  <c r="K182" i="1"/>
  <c r="J182" i="1"/>
  <c r="K180" i="1"/>
  <c r="J180" i="1"/>
  <c r="K179" i="1"/>
  <c r="J179" i="1"/>
  <c r="K178" i="1"/>
  <c r="J178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7" i="1"/>
  <c r="J157" i="1"/>
  <c r="K156" i="1"/>
  <c r="J156" i="1"/>
  <c r="K154" i="1"/>
  <c r="J154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8" i="1"/>
  <c r="J138" i="1"/>
  <c r="K135" i="1"/>
  <c r="J135" i="1"/>
  <c r="K133" i="1"/>
  <c r="J133" i="1"/>
  <c r="K132" i="1"/>
  <c r="J132" i="1"/>
  <c r="K130" i="1"/>
  <c r="J130" i="1"/>
  <c r="K129" i="1"/>
  <c r="J129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04" i="1"/>
  <c r="J104" i="1"/>
  <c r="K103" i="1"/>
  <c r="J103" i="1"/>
  <c r="K101" i="1"/>
  <c r="J101" i="1"/>
  <c r="K100" i="1"/>
  <c r="J100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6" i="1"/>
  <c r="J86" i="1"/>
  <c r="K85" i="1"/>
  <c r="J85" i="1"/>
  <c r="K81" i="1"/>
  <c r="J81" i="1"/>
  <c r="K80" i="1"/>
  <c r="J80" i="1"/>
  <c r="K79" i="1"/>
  <c r="J79" i="1"/>
  <c r="K78" i="1"/>
  <c r="J78" i="1"/>
  <c r="K77" i="1"/>
  <c r="J77" i="1"/>
  <c r="K75" i="1"/>
  <c r="J75" i="1"/>
  <c r="K74" i="1"/>
  <c r="J74" i="1"/>
  <c r="K73" i="1"/>
  <c r="J73" i="1"/>
  <c r="K72" i="1"/>
  <c r="J72" i="1"/>
  <c r="K71" i="1"/>
  <c r="J71" i="1"/>
  <c r="K70" i="1"/>
  <c r="J70" i="1"/>
  <c r="K68" i="1"/>
  <c r="J68" i="1"/>
  <c r="K67" i="1"/>
  <c r="J67" i="1"/>
  <c r="K66" i="1"/>
  <c r="J66" i="1"/>
  <c r="K65" i="1"/>
  <c r="J65" i="1"/>
  <c r="K63" i="1"/>
  <c r="J63" i="1"/>
  <c r="K62" i="1"/>
  <c r="J62" i="1"/>
  <c r="K61" i="1"/>
  <c r="J61" i="1"/>
  <c r="E52" i="1"/>
  <c r="E51" i="1"/>
  <c r="J48" i="1"/>
  <c r="E48" i="1"/>
  <c r="J47" i="1"/>
  <c r="E47" i="1"/>
  <c r="J46" i="1"/>
  <c r="E46" i="1"/>
  <c r="K45" i="1"/>
  <c r="J45" i="1"/>
  <c r="J43" i="1"/>
  <c r="E43" i="1"/>
  <c r="J42" i="1"/>
  <c r="E42" i="1"/>
  <c r="J41" i="1"/>
  <c r="E41" i="1"/>
  <c r="K39" i="1"/>
  <c r="J39" i="1"/>
  <c r="K34" i="1"/>
  <c r="J34" i="1"/>
  <c r="K33" i="1"/>
  <c r="J33" i="1"/>
  <c r="K32" i="1"/>
  <c r="J32" i="1"/>
  <c r="K28" i="1"/>
  <c r="J28" i="1"/>
  <c r="J27" i="1"/>
  <c r="E27" i="1"/>
  <c r="K23" i="1"/>
  <c r="J23" i="1"/>
  <c r="K22" i="1"/>
  <c r="J22" i="1"/>
  <c r="K21" i="1"/>
  <c r="J21" i="1"/>
  <c r="K20" i="1"/>
  <c r="J20" i="1"/>
  <c r="J18" i="1"/>
  <c r="E18" i="1"/>
  <c r="K15" i="1"/>
  <c r="J15" i="1"/>
  <c r="K14" i="1"/>
  <c r="J14" i="1"/>
  <c r="K13" i="1"/>
  <c r="J13" i="1"/>
  <c r="K12" i="1"/>
  <c r="J12" i="1"/>
  <c r="J10" i="1"/>
  <c r="E10" i="1"/>
  <c r="Z10" i="18" l="1"/>
  <c r="AA10" i="18" s="1"/>
  <c r="D2" i="18"/>
  <c r="F2" i="18"/>
  <c r="J428" i="14"/>
  <c r="I428" i="14" s="1"/>
  <c r="G428" i="14" s="1"/>
  <c r="F428" i="14" s="1"/>
  <c r="D428" i="14" s="1"/>
  <c r="C428" i="14" s="1"/>
  <c r="J508" i="14"/>
  <c r="I508" i="14" s="1"/>
  <c r="S640" i="14"/>
  <c r="P640" i="14" s="1"/>
  <c r="J452" i="14"/>
  <c r="G452" i="14" s="1"/>
  <c r="J424" i="14"/>
  <c r="I424" i="14" s="1"/>
  <c r="G424" i="14" s="1"/>
  <c r="F424" i="14" s="1"/>
  <c r="D424" i="14" s="1"/>
  <c r="C424" i="14" s="1"/>
  <c r="J435" i="14"/>
  <c r="I435" i="14" s="1"/>
  <c r="G435" i="14" s="1"/>
  <c r="F435" i="14" s="1"/>
  <c r="D435" i="14" s="1"/>
  <c r="C435" i="14" s="1"/>
  <c r="N641" i="14"/>
  <c r="M641" i="14" s="1"/>
  <c r="Q414" i="14"/>
  <c r="N414" i="14" s="1"/>
  <c r="M414" i="14" s="1"/>
  <c r="F253" i="14"/>
  <c r="D253" i="14"/>
  <c r="C253" i="14" s="1"/>
  <c r="F546" i="14"/>
  <c r="D546" i="14"/>
  <c r="C546" i="14" s="1"/>
  <c r="C302" i="14"/>
  <c r="D565" i="14"/>
  <c r="C565" i="14" s="1"/>
  <c r="D577" i="14"/>
  <c r="C577" i="14" s="1"/>
  <c r="D540" i="14"/>
  <c r="C540" i="14" s="1"/>
  <c r="D553" i="14"/>
  <c r="C553" i="14" s="1"/>
  <c r="F533" i="14"/>
  <c r="D533" i="14"/>
  <c r="C533" i="14" s="1"/>
  <c r="F537" i="14"/>
  <c r="D537" i="14"/>
  <c r="C537" i="14" s="1"/>
  <c r="F584" i="14"/>
  <c r="D584" i="14"/>
  <c r="C584" i="14" s="1"/>
  <c r="F588" i="14"/>
  <c r="D588" i="14"/>
  <c r="C588" i="14" s="1"/>
  <c r="J466" i="14"/>
  <c r="G466" i="14" s="1"/>
  <c r="F579" i="14"/>
  <c r="D579" i="14"/>
  <c r="C579" i="14" s="1"/>
  <c r="F629" i="14"/>
  <c r="D629" i="14"/>
  <c r="D630" i="14"/>
  <c r="D541" i="14"/>
  <c r="C541" i="14" s="1"/>
  <c r="J427" i="14"/>
  <c r="I427" i="14" s="1"/>
  <c r="G427" i="14" s="1"/>
  <c r="F427" i="14" s="1"/>
  <c r="D427" i="14" s="1"/>
  <c r="C427" i="14" s="1"/>
  <c r="M494" i="14"/>
  <c r="M474" i="14"/>
  <c r="N342" i="14"/>
  <c r="M342" i="14" s="1"/>
  <c r="R37" i="14"/>
  <c r="N37" i="14"/>
  <c r="M37" i="14" s="1"/>
  <c r="P106" i="14"/>
  <c r="N106" i="14"/>
  <c r="M106" i="14" s="1"/>
  <c r="P114" i="14"/>
  <c r="N114" i="14"/>
  <c r="M114" i="14" s="1"/>
  <c r="R35" i="14"/>
  <c r="N35" i="14"/>
  <c r="M35" i="14" s="1"/>
  <c r="N90" i="14"/>
  <c r="M90" i="14" s="1"/>
  <c r="R272" i="14"/>
  <c r="N272" i="14"/>
  <c r="M272" i="14" s="1"/>
  <c r="R284" i="14"/>
  <c r="N284" i="14"/>
  <c r="M284" i="14" s="1"/>
  <c r="N98" i="14"/>
  <c r="M98" i="14" s="1"/>
  <c r="R275" i="14"/>
  <c r="N275" i="14"/>
  <c r="M275" i="14" s="1"/>
  <c r="U37" i="14"/>
  <c r="S90" i="14"/>
  <c r="Q314" i="14"/>
  <c r="S24" i="14"/>
  <c r="S414" i="14"/>
  <c r="R414" i="14" s="1"/>
  <c r="J497" i="14"/>
  <c r="I497" i="14" s="1"/>
  <c r="U541" i="14"/>
  <c r="S28" i="14"/>
  <c r="J479" i="14"/>
  <c r="G479" i="14" s="1"/>
  <c r="U487" i="14"/>
  <c r="J506" i="14"/>
  <c r="G506" i="14" s="1"/>
  <c r="G535" i="14"/>
  <c r="G536" i="14"/>
  <c r="I537" i="14"/>
  <c r="U537" i="14"/>
  <c r="G539" i="14"/>
  <c r="I540" i="14"/>
  <c r="U576" i="14"/>
  <c r="Q614" i="14"/>
  <c r="R614" i="14" s="1"/>
  <c r="S633" i="14"/>
  <c r="P633" i="14" s="1"/>
  <c r="S635" i="14"/>
  <c r="P635" i="14" s="1"/>
  <c r="U35" i="14"/>
  <c r="Q413" i="14"/>
  <c r="N413" i="14" s="1"/>
  <c r="M413" i="14" s="1"/>
  <c r="U443" i="14"/>
  <c r="Q518" i="14"/>
  <c r="Q523" i="14"/>
  <c r="R523" i="14" s="1"/>
  <c r="Q629" i="14"/>
  <c r="R629" i="14" s="1"/>
  <c r="S634" i="14"/>
  <c r="P634" i="14" s="1"/>
  <c r="S636" i="14"/>
  <c r="P636" i="14" s="1"/>
  <c r="U314" i="14"/>
  <c r="U508" i="14"/>
  <c r="Q133" i="14"/>
  <c r="N133" i="14" s="1"/>
  <c r="M133" i="14" s="1"/>
  <c r="S317" i="14"/>
  <c r="U430" i="14"/>
  <c r="U433" i="14"/>
  <c r="I546" i="14"/>
  <c r="Q565" i="14"/>
  <c r="R565" i="14" s="1"/>
  <c r="U569" i="14"/>
  <c r="U579" i="14"/>
  <c r="J316" i="14"/>
  <c r="J432" i="14"/>
  <c r="I432" i="14" s="1"/>
  <c r="G432" i="14" s="1"/>
  <c r="F432" i="14" s="1"/>
  <c r="D432" i="14" s="1"/>
  <c r="C432" i="14" s="1"/>
  <c r="U565" i="14"/>
  <c r="Q569" i="14"/>
  <c r="R569" i="14" s="1"/>
  <c r="Q576" i="14"/>
  <c r="R576" i="14" s="1"/>
  <c r="S579" i="14"/>
  <c r="P579" i="14" s="1"/>
  <c r="Q23" i="14"/>
  <c r="U24" i="14"/>
  <c r="U28" i="14"/>
  <c r="S35" i="14"/>
  <c r="S37" i="14"/>
  <c r="U90" i="14"/>
  <c r="P98" i="14"/>
  <c r="U413" i="14"/>
  <c r="S506" i="14"/>
  <c r="Q517" i="14"/>
  <c r="U523" i="14"/>
  <c r="Q541" i="14"/>
  <c r="R541" i="14" s="1"/>
  <c r="I579" i="14"/>
  <c r="S637" i="14"/>
  <c r="P637" i="14" s="1"/>
  <c r="S11" i="14"/>
  <c r="U50" i="14"/>
  <c r="U52" i="14"/>
  <c r="S56" i="14"/>
  <c r="J62" i="14"/>
  <c r="G62" i="14" s="1"/>
  <c r="Q66" i="14"/>
  <c r="N66" i="14" s="1"/>
  <c r="M66" i="14" s="1"/>
  <c r="S257" i="14"/>
  <c r="P257" i="14" s="1"/>
  <c r="U284" i="14"/>
  <c r="U286" i="14"/>
  <c r="S309" i="14"/>
  <c r="P309" i="14" s="1"/>
  <c r="U330" i="14"/>
  <c r="Q334" i="14"/>
  <c r="S342" i="14"/>
  <c r="P342" i="14" s="1"/>
  <c r="S437" i="14"/>
  <c r="J478" i="14"/>
  <c r="I478" i="14" s="1"/>
  <c r="U495" i="14"/>
  <c r="S499" i="14"/>
  <c r="U517" i="14"/>
  <c r="U518" i="14"/>
  <c r="U546" i="14"/>
  <c r="I565" i="14"/>
  <c r="S566" i="14"/>
  <c r="P566" i="14" s="1"/>
  <c r="S570" i="14"/>
  <c r="P570" i="14" s="1"/>
  <c r="U572" i="14"/>
  <c r="G594" i="14"/>
  <c r="Q620" i="14"/>
  <c r="R620" i="14" s="1"/>
  <c r="U11" i="14"/>
  <c r="S50" i="14"/>
  <c r="S52" i="14"/>
  <c r="U56" i="14"/>
  <c r="S98" i="14"/>
  <c r="U257" i="14"/>
  <c r="S284" i="14"/>
  <c r="P284" i="14" s="1"/>
  <c r="S286" i="14"/>
  <c r="P286" i="14" s="1"/>
  <c r="Q288" i="14"/>
  <c r="Q291" i="14"/>
  <c r="U309" i="14"/>
  <c r="Q330" i="14"/>
  <c r="N330" i="14" s="1"/>
  <c r="M330" i="14" s="1"/>
  <c r="U334" i="14"/>
  <c r="U427" i="14"/>
  <c r="J448" i="14"/>
  <c r="G448" i="14" s="1"/>
  <c r="U461" i="14"/>
  <c r="J475" i="14"/>
  <c r="G475" i="14" s="1"/>
  <c r="Q546" i="14"/>
  <c r="R546" i="14" s="1"/>
  <c r="G555" i="14"/>
  <c r="U566" i="14"/>
  <c r="U570" i="14"/>
  <c r="S572" i="14"/>
  <c r="G583" i="14"/>
  <c r="G621" i="14"/>
  <c r="P110" i="14"/>
  <c r="U261" i="14"/>
  <c r="S261" i="14"/>
  <c r="P261" i="14" s="1"/>
  <c r="U264" i="14"/>
  <c r="S264" i="14"/>
  <c r="P264" i="14" s="1"/>
  <c r="S268" i="14"/>
  <c r="P268" i="14" s="1"/>
  <c r="U268" i="14"/>
  <c r="Q274" i="14"/>
  <c r="S274" i="14"/>
  <c r="P274" i="14" s="1"/>
  <c r="U274" i="14"/>
  <c r="Q276" i="14"/>
  <c r="U276" i="14"/>
  <c r="S276" i="14"/>
  <c r="P276" i="14" s="1"/>
  <c r="U280" i="14"/>
  <c r="Q280" i="14"/>
  <c r="S357" i="14"/>
  <c r="U357" i="14"/>
  <c r="U372" i="14"/>
  <c r="Q372" i="14"/>
  <c r="R372" i="14" s="1"/>
  <c r="S410" i="14"/>
  <c r="R410" i="14" s="1"/>
  <c r="U410" i="14"/>
  <c r="S417" i="14"/>
  <c r="R417" i="14" s="1"/>
  <c r="U417" i="14"/>
  <c r="Q417" i="14"/>
  <c r="J425" i="14"/>
  <c r="I425" i="14" s="1"/>
  <c r="G425" i="14" s="1"/>
  <c r="F425" i="14" s="1"/>
  <c r="D425" i="14" s="1"/>
  <c r="C425" i="14" s="1"/>
  <c r="J434" i="14"/>
  <c r="I434" i="14" s="1"/>
  <c r="G434" i="14" s="1"/>
  <c r="F434" i="14" s="1"/>
  <c r="D434" i="14" s="1"/>
  <c r="C434" i="14" s="1"/>
  <c r="S438" i="14"/>
  <c r="U438" i="14"/>
  <c r="J445" i="14"/>
  <c r="G445" i="14" s="1"/>
  <c r="S460" i="14"/>
  <c r="U460" i="14"/>
  <c r="J462" i="14"/>
  <c r="G462" i="14" s="1"/>
  <c r="S474" i="14"/>
  <c r="U474" i="14"/>
  <c r="U488" i="14"/>
  <c r="S488" i="14"/>
  <c r="G523" i="14"/>
  <c r="I523" i="14"/>
  <c r="I552" i="14"/>
  <c r="G552" i="14"/>
  <c r="S583" i="14"/>
  <c r="P583" i="14" s="1"/>
  <c r="U583" i="14"/>
  <c r="Q583" i="14"/>
  <c r="R583" i="14" s="1"/>
  <c r="S588" i="14"/>
  <c r="P588" i="14" s="1"/>
  <c r="U588" i="14"/>
  <c r="U142" i="14"/>
  <c r="Q142" i="14"/>
  <c r="U171" i="14"/>
  <c r="Q171" i="14"/>
  <c r="U177" i="14"/>
  <c r="Q177" i="14"/>
  <c r="Q187" i="14"/>
  <c r="N187" i="14" s="1"/>
  <c r="M187" i="14" s="1"/>
  <c r="S187" i="14"/>
  <c r="U187" i="14"/>
  <c r="S306" i="14"/>
  <c r="P306" i="14" s="1"/>
  <c r="U306" i="14"/>
  <c r="U445" i="14"/>
  <c r="S445" i="14"/>
  <c r="J447" i="14"/>
  <c r="J459" i="14"/>
  <c r="I459" i="14" s="1"/>
  <c r="S462" i="14"/>
  <c r="U462" i="14"/>
  <c r="J464" i="14"/>
  <c r="S478" i="14"/>
  <c r="U478" i="14"/>
  <c r="S485" i="14"/>
  <c r="U485" i="14"/>
  <c r="S504" i="14"/>
  <c r="U504" i="14"/>
  <c r="U534" i="14"/>
  <c r="S534" i="14"/>
  <c r="P534" i="14" s="1"/>
  <c r="U554" i="14"/>
  <c r="S554" i="14"/>
  <c r="P554" i="14" s="1"/>
  <c r="I605" i="14"/>
  <c r="G605" i="14"/>
  <c r="Q48" i="14"/>
  <c r="N48" i="14" s="1"/>
  <c r="M48" i="14" s="1"/>
  <c r="S48" i="14"/>
  <c r="U48" i="14"/>
  <c r="Q94" i="14"/>
  <c r="N94" i="14" s="1"/>
  <c r="M94" i="14" s="1"/>
  <c r="S94" i="14"/>
  <c r="U118" i="14"/>
  <c r="Q118" i="14"/>
  <c r="N118" i="14" s="1"/>
  <c r="M118" i="14" s="1"/>
  <c r="P137" i="14"/>
  <c r="U196" i="14"/>
  <c r="Q196" i="14"/>
  <c r="N196" i="14" s="1"/>
  <c r="M196" i="14" s="1"/>
  <c r="Q263" i="14"/>
  <c r="N263" i="14" s="1"/>
  <c r="M263" i="14" s="1"/>
  <c r="U263" i="14"/>
  <c r="S272" i="14"/>
  <c r="P272" i="14" s="1"/>
  <c r="U272" i="14"/>
  <c r="Q278" i="14"/>
  <c r="U278" i="14"/>
  <c r="S278" i="14"/>
  <c r="P278" i="14" s="1"/>
  <c r="S369" i="14"/>
  <c r="U369" i="14"/>
  <c r="Q369" i="14"/>
  <c r="R369" i="14" s="1"/>
  <c r="U441" i="14"/>
  <c r="S441" i="14"/>
  <c r="U464" i="14"/>
  <c r="S464" i="14"/>
  <c r="G562" i="14"/>
  <c r="I562" i="14"/>
  <c r="G566" i="14"/>
  <c r="I566" i="14"/>
  <c r="G569" i="14"/>
  <c r="I569" i="14"/>
  <c r="G576" i="14"/>
  <c r="I576" i="14"/>
  <c r="I587" i="14"/>
  <c r="G587" i="14"/>
  <c r="U609" i="14"/>
  <c r="S609" i="14"/>
  <c r="P609" i="14" s="1"/>
  <c r="I611" i="14"/>
  <c r="G611" i="14"/>
  <c r="J20" i="14"/>
  <c r="G20" i="14" s="1"/>
  <c r="D20" i="14" s="1"/>
  <c r="E20" i="14" s="1"/>
  <c r="J43" i="14"/>
  <c r="G43" i="14" s="1"/>
  <c r="U129" i="14"/>
  <c r="Q129" i="14"/>
  <c r="U137" i="14"/>
  <c r="S137" i="14"/>
  <c r="U169" i="14"/>
  <c r="Q169" i="14"/>
  <c r="U173" i="14"/>
  <c r="Q173" i="14"/>
  <c r="I198" i="14"/>
  <c r="G198" i="14"/>
  <c r="Q261" i="14"/>
  <c r="Q264" i="14"/>
  <c r="Q268" i="14"/>
  <c r="N268" i="14" s="1"/>
  <c r="M268" i="14" s="1"/>
  <c r="U283" i="14"/>
  <c r="Q283" i="14"/>
  <c r="U337" i="14"/>
  <c r="S337" i="14"/>
  <c r="P337" i="14" s="1"/>
  <c r="S355" i="14"/>
  <c r="U355" i="14"/>
  <c r="Q410" i="14"/>
  <c r="N410" i="14" s="1"/>
  <c r="M410" i="14" s="1"/>
  <c r="U426" i="14"/>
  <c r="S426" i="14"/>
  <c r="S451" i="14"/>
  <c r="U451" i="14"/>
  <c r="U463" i="14"/>
  <c r="S463" i="14"/>
  <c r="J465" i="14"/>
  <c r="G465" i="14" s="1"/>
  <c r="G474" i="14"/>
  <c r="I474" i="14"/>
  <c r="J488" i="14"/>
  <c r="I488" i="14" s="1"/>
  <c r="J490" i="14"/>
  <c r="G490" i="14" s="1"/>
  <c r="J509" i="14"/>
  <c r="G509" i="14" s="1"/>
  <c r="U526" i="14"/>
  <c r="S526" i="14"/>
  <c r="P526" i="14" s="1"/>
  <c r="S548" i="14"/>
  <c r="P548" i="14" s="1"/>
  <c r="U548" i="14"/>
  <c r="U557" i="14"/>
  <c r="Q557" i="14"/>
  <c r="R557" i="14" s="1"/>
  <c r="I561" i="14"/>
  <c r="G561" i="14"/>
  <c r="G568" i="14"/>
  <c r="I568" i="14"/>
  <c r="G570" i="14"/>
  <c r="I570" i="14"/>
  <c r="G582" i="14"/>
  <c r="U582" i="14"/>
  <c r="S582" i="14"/>
  <c r="P582" i="14" s="1"/>
  <c r="Q588" i="14"/>
  <c r="R588" i="14" s="1"/>
  <c r="U591" i="14"/>
  <c r="Q591" i="14"/>
  <c r="R591" i="14" s="1"/>
  <c r="G597" i="14"/>
  <c r="I597" i="14"/>
  <c r="G603" i="14"/>
  <c r="I603" i="14"/>
  <c r="Q626" i="14"/>
  <c r="R626" i="14" s="1"/>
  <c r="S620" i="14"/>
  <c r="P620" i="14" s="1"/>
  <c r="S626" i="14"/>
  <c r="P626" i="14" s="1"/>
  <c r="P50" i="14"/>
  <c r="Q537" i="14"/>
  <c r="R537" i="14" s="1"/>
  <c r="J18" i="14"/>
  <c r="P18" i="14"/>
  <c r="R36" i="14"/>
  <c r="J36" i="14"/>
  <c r="P65" i="14"/>
  <c r="P119" i="14"/>
  <c r="P22" i="14"/>
  <c r="P28" i="14"/>
  <c r="U29" i="14"/>
  <c r="Q29" i="14"/>
  <c r="S38" i="14"/>
  <c r="U38" i="14"/>
  <c r="J45" i="14"/>
  <c r="G45" i="14" s="1"/>
  <c r="J50" i="14"/>
  <c r="G50" i="14" s="1"/>
  <c r="U54" i="14"/>
  <c r="S54" i="14"/>
  <c r="J60" i="14"/>
  <c r="I60" i="14" s="1"/>
  <c r="J99" i="14"/>
  <c r="G99" i="14" s="1"/>
  <c r="D99" i="14" s="1"/>
  <c r="E99" i="14" s="1"/>
  <c r="P111" i="14"/>
  <c r="U130" i="14"/>
  <c r="S130" i="14"/>
  <c r="S190" i="14"/>
  <c r="U190" i="14"/>
  <c r="S191" i="14"/>
  <c r="U191" i="14"/>
  <c r="J195" i="14"/>
  <c r="I195" i="14" s="1"/>
  <c r="S200" i="14"/>
  <c r="U200" i="14"/>
  <c r="S201" i="14"/>
  <c r="U201" i="14"/>
  <c r="U233" i="14"/>
  <c r="Q233" i="14"/>
  <c r="N233" i="14" s="1"/>
  <c r="M233" i="14" s="1"/>
  <c r="S233" i="14"/>
  <c r="P233" i="14" s="1"/>
  <c r="U236" i="14"/>
  <c r="S236" i="14"/>
  <c r="P236" i="14" s="1"/>
  <c r="Q236" i="14"/>
  <c r="N236" i="14" s="1"/>
  <c r="M236" i="14" s="1"/>
  <c r="U241" i="14"/>
  <c r="Q241" i="14"/>
  <c r="N241" i="14" s="1"/>
  <c r="M241" i="14" s="1"/>
  <c r="S241" i="14"/>
  <c r="P241" i="14" s="1"/>
  <c r="U244" i="14"/>
  <c r="S244" i="14"/>
  <c r="P244" i="14" s="1"/>
  <c r="Q244" i="14"/>
  <c r="R281" i="14"/>
  <c r="R333" i="14"/>
  <c r="S22" i="14"/>
  <c r="U22" i="14"/>
  <c r="G30" i="14"/>
  <c r="U49" i="14"/>
  <c r="Q49" i="14"/>
  <c r="N49" i="14" s="1"/>
  <c r="M49" i="14" s="1"/>
  <c r="U57" i="14"/>
  <c r="Q57" i="14"/>
  <c r="Q92" i="14"/>
  <c r="N92" i="14" s="1"/>
  <c r="M92" i="14" s="1"/>
  <c r="S92" i="14"/>
  <c r="U92" i="14"/>
  <c r="P95" i="14"/>
  <c r="J95" i="14"/>
  <c r="S99" i="14"/>
  <c r="U99" i="14"/>
  <c r="U111" i="14"/>
  <c r="S111" i="14"/>
  <c r="U188" i="14"/>
  <c r="Q188" i="14"/>
  <c r="S195" i="14"/>
  <c r="U195" i="14"/>
  <c r="U232" i="14"/>
  <c r="S232" i="14"/>
  <c r="P232" i="14" s="1"/>
  <c r="U234" i="14"/>
  <c r="S234" i="14"/>
  <c r="P234" i="14" s="1"/>
  <c r="Q234" i="14"/>
  <c r="N234" i="14" s="1"/>
  <c r="M234" i="14" s="1"/>
  <c r="U239" i="14"/>
  <c r="Q239" i="14"/>
  <c r="N239" i="14" s="1"/>
  <c r="M239" i="14" s="1"/>
  <c r="S239" i="14"/>
  <c r="P239" i="14" s="1"/>
  <c r="U242" i="14"/>
  <c r="S242" i="14"/>
  <c r="P242" i="14" s="1"/>
  <c r="Q242" i="14"/>
  <c r="N242" i="14" s="1"/>
  <c r="M242" i="14" s="1"/>
  <c r="U15" i="14"/>
  <c r="Q15" i="14"/>
  <c r="S18" i="14"/>
  <c r="U18" i="14"/>
  <c r="U20" i="14"/>
  <c r="S20" i="14"/>
  <c r="U36" i="14"/>
  <c r="S36" i="14"/>
  <c r="U53" i="14"/>
  <c r="Q53" i="14"/>
  <c r="Q58" i="14"/>
  <c r="N58" i="14" s="1"/>
  <c r="M58" i="14" s="1"/>
  <c r="S58" i="14"/>
  <c r="U58" i="14"/>
  <c r="S65" i="14"/>
  <c r="U65" i="14"/>
  <c r="Q96" i="14"/>
  <c r="S96" i="14"/>
  <c r="U119" i="14"/>
  <c r="S119" i="14"/>
  <c r="Q132" i="14"/>
  <c r="U132" i="14"/>
  <c r="S132" i="14"/>
  <c r="U237" i="14"/>
  <c r="Q237" i="14"/>
  <c r="N237" i="14" s="1"/>
  <c r="M237" i="14" s="1"/>
  <c r="S237" i="14"/>
  <c r="P237" i="14" s="1"/>
  <c r="U240" i="14"/>
  <c r="S240" i="14"/>
  <c r="P240" i="14" s="1"/>
  <c r="Q240" i="14"/>
  <c r="N240" i="14" s="1"/>
  <c r="M240" i="14" s="1"/>
  <c r="U245" i="14"/>
  <c r="Q245" i="14"/>
  <c r="N245" i="14" s="1"/>
  <c r="M245" i="14" s="1"/>
  <c r="S245" i="14"/>
  <c r="P245" i="14" s="1"/>
  <c r="Q16" i="14"/>
  <c r="U16" i="14"/>
  <c r="S16" i="14"/>
  <c r="Q31" i="14"/>
  <c r="N31" i="14" s="1"/>
  <c r="M31" i="14" s="1"/>
  <c r="S31" i="14"/>
  <c r="U31" i="14"/>
  <c r="Q38" i="14"/>
  <c r="Q54" i="14"/>
  <c r="N54" i="14" s="1"/>
  <c r="M54" i="14" s="1"/>
  <c r="Q107" i="14"/>
  <c r="S107" i="14"/>
  <c r="U107" i="14"/>
  <c r="J120" i="14"/>
  <c r="I120" i="14" s="1"/>
  <c r="Q128" i="14"/>
  <c r="N128" i="14" s="1"/>
  <c r="M128" i="14" s="1"/>
  <c r="U128" i="14"/>
  <c r="S128" i="14"/>
  <c r="Q130" i="14"/>
  <c r="N130" i="14" s="1"/>
  <c r="M130" i="14" s="1"/>
  <c r="Q189" i="14"/>
  <c r="N189" i="14" s="1"/>
  <c r="M189" i="14" s="1"/>
  <c r="U189" i="14"/>
  <c r="Q191" i="14"/>
  <c r="N191" i="14" s="1"/>
  <c r="M191" i="14" s="1"/>
  <c r="Q199" i="14"/>
  <c r="N199" i="14" s="1"/>
  <c r="M199" i="14" s="1"/>
  <c r="U199" i="14"/>
  <c r="Q201" i="14"/>
  <c r="N201" i="14" s="1"/>
  <c r="M201" i="14" s="1"/>
  <c r="U231" i="14"/>
  <c r="Q231" i="14"/>
  <c r="N231" i="14" s="1"/>
  <c r="M231" i="14" s="1"/>
  <c r="S231" i="14"/>
  <c r="P231" i="14" s="1"/>
  <c r="U235" i="14"/>
  <c r="Q235" i="14"/>
  <c r="N235" i="14" s="1"/>
  <c r="M235" i="14" s="1"/>
  <c r="S235" i="14"/>
  <c r="P235" i="14" s="1"/>
  <c r="U238" i="14"/>
  <c r="S238" i="14"/>
  <c r="P238" i="14" s="1"/>
  <c r="Q238" i="14"/>
  <c r="U243" i="14"/>
  <c r="Q243" i="14"/>
  <c r="N243" i="14" s="1"/>
  <c r="M243" i="14" s="1"/>
  <c r="S243" i="14"/>
  <c r="P243" i="14" s="1"/>
  <c r="U246" i="14"/>
  <c r="S246" i="14"/>
  <c r="P246" i="14" s="1"/>
  <c r="Q246" i="14"/>
  <c r="N246" i="14" s="1"/>
  <c r="M246" i="14" s="1"/>
  <c r="Q248" i="14"/>
  <c r="Q250" i="14"/>
  <c r="Q252" i="14"/>
  <c r="P301" i="14"/>
  <c r="U305" i="14"/>
  <c r="Q305" i="14"/>
  <c r="N305" i="14" s="1"/>
  <c r="M305" i="14" s="1"/>
  <c r="S305" i="14"/>
  <c r="P305" i="14" s="1"/>
  <c r="U358" i="14"/>
  <c r="S358" i="14"/>
  <c r="S406" i="14"/>
  <c r="R406" i="14" s="1"/>
  <c r="U406" i="14"/>
  <c r="Q406" i="14"/>
  <c r="N406" i="14" s="1"/>
  <c r="M406" i="14" s="1"/>
  <c r="S409" i="14"/>
  <c r="R409" i="14" s="1"/>
  <c r="U409" i="14"/>
  <c r="Q409" i="14"/>
  <c r="N409" i="14" s="1"/>
  <c r="M409" i="14" s="1"/>
  <c r="J438" i="14"/>
  <c r="I438" i="14" s="1"/>
  <c r="G438" i="14" s="1"/>
  <c r="F438" i="14" s="1"/>
  <c r="D438" i="14" s="1"/>
  <c r="C438" i="14" s="1"/>
  <c r="U440" i="14"/>
  <c r="S440" i="14"/>
  <c r="S446" i="14"/>
  <c r="U446" i="14"/>
  <c r="U476" i="14"/>
  <c r="S476" i="14"/>
  <c r="U482" i="14"/>
  <c r="S482" i="14"/>
  <c r="S486" i="14"/>
  <c r="U486" i="14"/>
  <c r="J504" i="14"/>
  <c r="G504" i="14" s="1"/>
  <c r="S507" i="14"/>
  <c r="U507" i="14"/>
  <c r="U519" i="14"/>
  <c r="Q519" i="14"/>
  <c r="N519" i="14" s="1"/>
  <c r="M519" i="14" s="1"/>
  <c r="S519" i="14"/>
  <c r="P519" i="14" s="1"/>
  <c r="S524" i="14"/>
  <c r="P524" i="14" s="1"/>
  <c r="U524" i="14"/>
  <c r="Q524" i="14"/>
  <c r="R524" i="14" s="1"/>
  <c r="I586" i="14"/>
  <c r="G586" i="14"/>
  <c r="I601" i="14"/>
  <c r="G601" i="14"/>
  <c r="P56" i="14"/>
  <c r="P90" i="14"/>
  <c r="S247" i="14"/>
  <c r="P247" i="14" s="1"/>
  <c r="S248" i="14"/>
  <c r="P248" i="14" s="1"/>
  <c r="S249" i="14"/>
  <c r="P249" i="14" s="1"/>
  <c r="S250" i="14"/>
  <c r="P250" i="14" s="1"/>
  <c r="S251" i="14"/>
  <c r="P251" i="14" s="1"/>
  <c r="S252" i="14"/>
  <c r="P252" i="14" s="1"/>
  <c r="S256" i="14"/>
  <c r="P256" i="14" s="1"/>
  <c r="U258" i="14"/>
  <c r="Q262" i="14"/>
  <c r="Q267" i="14"/>
  <c r="N267" i="14" s="1"/>
  <c r="M267" i="14" s="1"/>
  <c r="S280" i="14"/>
  <c r="P280" i="14" s="1"/>
  <c r="U282" i="14"/>
  <c r="Q287" i="14"/>
  <c r="S288" i="14"/>
  <c r="P288" i="14" s="1"/>
  <c r="S290" i="14"/>
  <c r="P290" i="14" s="1"/>
  <c r="S301" i="14"/>
  <c r="U301" i="14"/>
  <c r="S304" i="14"/>
  <c r="U304" i="14"/>
  <c r="S339" i="14"/>
  <c r="P339" i="14" s="1"/>
  <c r="U339" i="14"/>
  <c r="Q339" i="14"/>
  <c r="N339" i="14" s="1"/>
  <c r="M339" i="14" s="1"/>
  <c r="S405" i="14"/>
  <c r="R405" i="14" s="1"/>
  <c r="U405" i="14"/>
  <c r="Q405" i="14"/>
  <c r="N405" i="14" s="1"/>
  <c r="M405" i="14" s="1"/>
  <c r="J429" i="14"/>
  <c r="I429" i="14" s="1"/>
  <c r="G429" i="14" s="1"/>
  <c r="F429" i="14" s="1"/>
  <c r="D429" i="14" s="1"/>
  <c r="C429" i="14" s="1"/>
  <c r="S434" i="14"/>
  <c r="U434" i="14"/>
  <c r="S447" i="14"/>
  <c r="U447" i="14"/>
  <c r="U450" i="14"/>
  <c r="S450" i="14"/>
  <c r="J455" i="14"/>
  <c r="I455" i="14" s="1"/>
  <c r="J458" i="14"/>
  <c r="S465" i="14"/>
  <c r="U465" i="14"/>
  <c r="S466" i="14"/>
  <c r="U466" i="14"/>
  <c r="I475" i="14"/>
  <c r="S481" i="14"/>
  <c r="U481" i="14"/>
  <c r="J487" i="14"/>
  <c r="G487" i="14" s="1"/>
  <c r="J495" i="14"/>
  <c r="I495" i="14" s="1"/>
  <c r="U498" i="14"/>
  <c r="S498" i="14"/>
  <c r="U514" i="14"/>
  <c r="Q514" i="14"/>
  <c r="N514" i="14" s="1"/>
  <c r="M514" i="14" s="1"/>
  <c r="S514" i="14"/>
  <c r="P514" i="14" s="1"/>
  <c r="I522" i="14"/>
  <c r="G522" i="14"/>
  <c r="S542" i="14"/>
  <c r="P542" i="14" s="1"/>
  <c r="U542" i="14"/>
  <c r="Q542" i="14"/>
  <c r="R542" i="14" s="1"/>
  <c r="S553" i="14"/>
  <c r="P553" i="14" s="1"/>
  <c r="Q553" i="14"/>
  <c r="R553" i="14" s="1"/>
  <c r="U553" i="14"/>
  <c r="U603" i="14"/>
  <c r="Q603" i="14"/>
  <c r="R603" i="14" s="1"/>
  <c r="S603" i="14"/>
  <c r="P603" i="14" s="1"/>
  <c r="R306" i="14"/>
  <c r="U312" i="14"/>
  <c r="Q312" i="14"/>
  <c r="N312" i="14" s="1"/>
  <c r="M312" i="14" s="1"/>
  <c r="S312" i="14"/>
  <c r="P312" i="14" s="1"/>
  <c r="R326" i="14"/>
  <c r="S336" i="14"/>
  <c r="P336" i="14" s="1"/>
  <c r="Q336" i="14"/>
  <c r="U338" i="14"/>
  <c r="Q338" i="14"/>
  <c r="N338" i="14" s="1"/>
  <c r="M338" i="14" s="1"/>
  <c r="S338" i="14"/>
  <c r="P338" i="14" s="1"/>
  <c r="U418" i="14"/>
  <c r="Q418" i="14"/>
  <c r="N418" i="14" s="1"/>
  <c r="M418" i="14" s="1"/>
  <c r="S418" i="14"/>
  <c r="R418" i="14" s="1"/>
  <c r="S421" i="14"/>
  <c r="R421" i="14" s="1"/>
  <c r="Q421" i="14"/>
  <c r="N421" i="14" s="1"/>
  <c r="M421" i="14" s="1"/>
  <c r="U421" i="14"/>
  <c r="U429" i="14"/>
  <c r="S429" i="14"/>
  <c r="J436" i="14"/>
  <c r="I436" i="14" s="1"/>
  <c r="G436" i="14" s="1"/>
  <c r="F436" i="14" s="1"/>
  <c r="D436" i="14" s="1"/>
  <c r="C436" i="14" s="1"/>
  <c r="S442" i="14"/>
  <c r="U442" i="14"/>
  <c r="J449" i="14"/>
  <c r="U455" i="14"/>
  <c r="S455" i="14"/>
  <c r="J477" i="14"/>
  <c r="U483" i="14"/>
  <c r="S483" i="14"/>
  <c r="S536" i="14"/>
  <c r="P536" i="14" s="1"/>
  <c r="Q536" i="14"/>
  <c r="R536" i="14" s="1"/>
  <c r="U536" i="14"/>
  <c r="I543" i="14"/>
  <c r="G543" i="14"/>
  <c r="S558" i="14"/>
  <c r="P558" i="14" s="1"/>
  <c r="U558" i="14"/>
  <c r="Q558" i="14"/>
  <c r="R558" i="14" s="1"/>
  <c r="U577" i="14"/>
  <c r="S577" i="14"/>
  <c r="P577" i="14" s="1"/>
  <c r="Q577" i="14"/>
  <c r="R577" i="14" s="1"/>
  <c r="G580" i="14"/>
  <c r="I580" i="14"/>
  <c r="I604" i="14"/>
  <c r="G604" i="14"/>
  <c r="P11" i="14"/>
  <c r="J137" i="14"/>
  <c r="G137" i="14" s="1"/>
  <c r="Q247" i="14"/>
  <c r="N247" i="14" s="1"/>
  <c r="M247" i="14" s="1"/>
  <c r="Q249" i="14"/>
  <c r="N249" i="14" s="1"/>
  <c r="M249" i="14" s="1"/>
  <c r="Q251" i="14"/>
  <c r="N251" i="14" s="1"/>
  <c r="M251" i="14" s="1"/>
  <c r="Q258" i="14"/>
  <c r="S260" i="14"/>
  <c r="P260" i="14" s="1"/>
  <c r="U262" i="14"/>
  <c r="Q269" i="14"/>
  <c r="S282" i="14"/>
  <c r="P282" i="14" s="1"/>
  <c r="U290" i="14"/>
  <c r="S303" i="14"/>
  <c r="Q303" i="14"/>
  <c r="N303" i="14" s="1"/>
  <c r="M303" i="14" s="1"/>
  <c r="U303" i="14"/>
  <c r="S310" i="14"/>
  <c r="P310" i="14" s="1"/>
  <c r="U310" i="14"/>
  <c r="Q310" i="14"/>
  <c r="N310" i="14" s="1"/>
  <c r="M310" i="14" s="1"/>
  <c r="S326" i="14"/>
  <c r="P326" i="14" s="1"/>
  <c r="U326" i="14"/>
  <c r="R329" i="14"/>
  <c r="S331" i="14"/>
  <c r="P331" i="14" s="1"/>
  <c r="Q331" i="14"/>
  <c r="N331" i="14" s="1"/>
  <c r="M331" i="14" s="1"/>
  <c r="U331" i="14"/>
  <c r="R337" i="14"/>
  <c r="J337" i="14"/>
  <c r="G372" i="14"/>
  <c r="U436" i="14"/>
  <c r="S436" i="14"/>
  <c r="J439" i="14"/>
  <c r="I439" i="14" s="1"/>
  <c r="G439" i="14" s="1"/>
  <c r="F439" i="14" s="1"/>
  <c r="D439" i="14" s="1"/>
  <c r="C439" i="14" s="1"/>
  <c r="J440" i="14"/>
  <c r="I440" i="14" s="1"/>
  <c r="G440" i="14" s="1"/>
  <c r="F440" i="14" s="1"/>
  <c r="D440" i="14" s="1"/>
  <c r="C440" i="14" s="1"/>
  <c r="J443" i="14"/>
  <c r="I443" i="14" s="1"/>
  <c r="G443" i="14" s="1"/>
  <c r="F443" i="14" s="1"/>
  <c r="D443" i="14" s="1"/>
  <c r="C443" i="14" s="1"/>
  <c r="J451" i="14"/>
  <c r="U458" i="14"/>
  <c r="S458" i="14"/>
  <c r="J461" i="14"/>
  <c r="I461" i="14" s="1"/>
  <c r="U467" i="14"/>
  <c r="S467" i="14"/>
  <c r="U477" i="14"/>
  <c r="S477" i="14"/>
  <c r="J482" i="14"/>
  <c r="S500" i="14"/>
  <c r="U500" i="14"/>
  <c r="U511" i="14"/>
  <c r="S511" i="14"/>
  <c r="U515" i="14"/>
  <c r="Q515" i="14"/>
  <c r="N515" i="14" s="1"/>
  <c r="M515" i="14" s="1"/>
  <c r="S515" i="14"/>
  <c r="P515" i="14" s="1"/>
  <c r="I532" i="14"/>
  <c r="G532" i="14"/>
  <c r="S547" i="14"/>
  <c r="P547" i="14" s="1"/>
  <c r="U547" i="14"/>
  <c r="Q547" i="14"/>
  <c r="R547" i="14" s="1"/>
  <c r="I551" i="14"/>
  <c r="G551" i="14"/>
  <c r="I564" i="14"/>
  <c r="G564" i="14"/>
  <c r="U584" i="14"/>
  <c r="S584" i="14"/>
  <c r="P584" i="14" s="1"/>
  <c r="Q584" i="14"/>
  <c r="R584" i="14" s="1"/>
  <c r="S587" i="14"/>
  <c r="P587" i="14" s="1"/>
  <c r="U587" i="14"/>
  <c r="Q587" i="14"/>
  <c r="R587" i="14" s="1"/>
  <c r="I622" i="14"/>
  <c r="G622" i="14"/>
  <c r="S479" i="14"/>
  <c r="U479" i="14"/>
  <c r="J510" i="14"/>
  <c r="I527" i="14"/>
  <c r="G527" i="14"/>
  <c r="U538" i="14"/>
  <c r="Q538" i="14"/>
  <c r="R538" i="14" s="1"/>
  <c r="S538" i="14"/>
  <c r="P538" i="14" s="1"/>
  <c r="I549" i="14"/>
  <c r="G549" i="14"/>
  <c r="I600" i="14"/>
  <c r="G600" i="14"/>
  <c r="G620" i="14"/>
  <c r="I620" i="14"/>
  <c r="J498" i="14"/>
  <c r="G498" i="14" s="1"/>
  <c r="S509" i="14"/>
  <c r="U509" i="14"/>
  <c r="S516" i="14"/>
  <c r="P516" i="14" s="1"/>
  <c r="U516" i="14"/>
  <c r="Q516" i="14"/>
  <c r="N516" i="14" s="1"/>
  <c r="M516" i="14" s="1"/>
  <c r="G524" i="14"/>
  <c r="I524" i="14"/>
  <c r="S533" i="14"/>
  <c r="P533" i="14" s="1"/>
  <c r="Q533" i="14"/>
  <c r="R533" i="14" s="1"/>
  <c r="U533" i="14"/>
  <c r="G547" i="14"/>
  <c r="I547" i="14"/>
  <c r="U562" i="14"/>
  <c r="Q562" i="14"/>
  <c r="R562" i="14" s="1"/>
  <c r="S562" i="14"/>
  <c r="P562" i="14" s="1"/>
  <c r="S580" i="14"/>
  <c r="P580" i="14" s="1"/>
  <c r="U580" i="14"/>
  <c r="U586" i="14"/>
  <c r="S586" i="14"/>
  <c r="P586" i="14" s="1"/>
  <c r="S597" i="14"/>
  <c r="P597" i="14" s="1"/>
  <c r="U597" i="14"/>
  <c r="Q597" i="14"/>
  <c r="R597" i="14" s="1"/>
  <c r="I610" i="14"/>
  <c r="G610" i="14"/>
  <c r="Q615" i="14"/>
  <c r="R615" i="14" s="1"/>
  <c r="U615" i="14"/>
  <c r="C112" i="7"/>
  <c r="E112" i="7"/>
  <c r="C118" i="7"/>
  <c r="E118" i="7"/>
  <c r="E182" i="7"/>
  <c r="C182" i="7"/>
  <c r="C110" i="7"/>
  <c r="E110" i="7"/>
  <c r="C116" i="7"/>
  <c r="E116" i="7"/>
  <c r="E178" i="7"/>
  <c r="C178" i="7"/>
  <c r="C129" i="7"/>
  <c r="E129" i="7"/>
  <c r="C137" i="7"/>
  <c r="E137" i="7"/>
  <c r="C143" i="7"/>
  <c r="E143" i="7"/>
  <c r="C150" i="7"/>
  <c r="E150" i="7"/>
  <c r="C232" i="7"/>
  <c r="E232" i="7"/>
  <c r="E236" i="7"/>
  <c r="C236" i="7"/>
  <c r="C240" i="7"/>
  <c r="E240" i="7"/>
  <c r="E244" i="7"/>
  <c r="C244" i="7"/>
  <c r="C248" i="7"/>
  <c r="E248" i="7"/>
  <c r="C256" i="7"/>
  <c r="E256" i="7"/>
  <c r="C258" i="7"/>
  <c r="E258" i="7"/>
  <c r="C260" i="7"/>
  <c r="E260" i="7"/>
  <c r="C262" i="7"/>
  <c r="E262" i="7"/>
  <c r="C114" i="7"/>
  <c r="E114" i="7"/>
  <c r="C120" i="7"/>
  <c r="E120" i="7"/>
  <c r="C365" i="7"/>
  <c r="E365" i="7"/>
  <c r="C432" i="7"/>
  <c r="E432" i="7"/>
  <c r="C434" i="7"/>
  <c r="E434" i="7"/>
  <c r="C436" i="7"/>
  <c r="E436" i="7"/>
  <c r="E439" i="7"/>
  <c r="C439" i="7"/>
  <c r="E464" i="7"/>
  <c r="C464" i="7"/>
  <c r="E483" i="7"/>
  <c r="C483" i="7"/>
  <c r="E518" i="7"/>
  <c r="C518" i="7"/>
  <c r="E532" i="7"/>
  <c r="C532" i="7"/>
  <c r="E539" i="7"/>
  <c r="C539" i="7"/>
  <c r="E543" i="7"/>
  <c r="C543" i="7"/>
  <c r="E571" i="7"/>
  <c r="C571" i="7"/>
  <c r="J16" i="11"/>
  <c r="H16" i="11"/>
  <c r="J21" i="11"/>
  <c r="H21" i="11"/>
  <c r="G47" i="11"/>
  <c r="D47" i="11"/>
  <c r="C47" i="11" s="1"/>
  <c r="G56" i="11"/>
  <c r="D56" i="11"/>
  <c r="C56" i="11" s="1"/>
  <c r="G60" i="11"/>
  <c r="D60" i="11"/>
  <c r="C60" i="11" s="1"/>
  <c r="M70" i="11"/>
  <c r="K70" i="11"/>
  <c r="O70" i="11"/>
  <c r="J80" i="11"/>
  <c r="H80" i="11"/>
  <c r="G80" i="11" s="1"/>
  <c r="J155" i="11"/>
  <c r="H155" i="11"/>
  <c r="J161" i="11"/>
  <c r="H161" i="11"/>
  <c r="G214" i="11"/>
  <c r="D214" i="11"/>
  <c r="C214" i="11" s="1"/>
  <c r="J216" i="11"/>
  <c r="H216" i="11"/>
  <c r="M219" i="11"/>
  <c r="K219" i="11"/>
  <c r="O219" i="11"/>
  <c r="G262" i="11"/>
  <c r="D262" i="11"/>
  <c r="C262" i="11" s="1"/>
  <c r="G270" i="11"/>
  <c r="D270" i="11"/>
  <c r="C270" i="11" s="1"/>
  <c r="G279" i="11"/>
  <c r="D279" i="11"/>
  <c r="C279" i="11" s="1"/>
  <c r="G294" i="11"/>
  <c r="D294" i="11"/>
  <c r="C294" i="11" s="1"/>
  <c r="G302" i="11"/>
  <c r="D302" i="11"/>
  <c r="C302" i="11" s="1"/>
  <c r="G310" i="11"/>
  <c r="D310" i="11"/>
  <c r="C310" i="11" s="1"/>
  <c r="G318" i="11"/>
  <c r="D318" i="11"/>
  <c r="C318" i="11" s="1"/>
  <c r="H321" i="11"/>
  <c r="L321" i="11"/>
  <c r="G378" i="11"/>
  <c r="D378" i="11"/>
  <c r="C378" i="11" s="1"/>
  <c r="G461" i="11"/>
  <c r="D461" i="11"/>
  <c r="C461" i="11" s="1"/>
  <c r="O517" i="11"/>
  <c r="M517" i="11"/>
  <c r="G541" i="11"/>
  <c r="D541" i="11"/>
  <c r="C541" i="11" s="1"/>
  <c r="L570" i="11"/>
  <c r="H570" i="11"/>
  <c r="M581" i="11"/>
  <c r="J581" i="11" s="1"/>
  <c r="O581" i="11"/>
  <c r="K581" i="11"/>
  <c r="L581" i="11" s="1"/>
  <c r="J59" i="14"/>
  <c r="P93" i="14"/>
  <c r="C9" i="7"/>
  <c r="E13" i="7"/>
  <c r="C14" i="7"/>
  <c r="E15" i="7"/>
  <c r="C16" i="7"/>
  <c r="E18" i="7"/>
  <c r="C19" i="7"/>
  <c r="E20" i="7"/>
  <c r="C21" i="7"/>
  <c r="E22" i="7"/>
  <c r="C23" i="7"/>
  <c r="D25" i="7"/>
  <c r="H25" i="7"/>
  <c r="E26" i="7"/>
  <c r="F28" i="7"/>
  <c r="C32" i="7"/>
  <c r="D33" i="7"/>
  <c r="H33" i="7"/>
  <c r="E34" i="7"/>
  <c r="F35" i="7"/>
  <c r="C36" i="7"/>
  <c r="D40" i="7"/>
  <c r="H40" i="7"/>
  <c r="E41" i="7"/>
  <c r="F43" i="7"/>
  <c r="C44" i="7"/>
  <c r="D45" i="7"/>
  <c r="H45" i="7"/>
  <c r="E46" i="7"/>
  <c r="F47" i="7"/>
  <c r="C48" i="7"/>
  <c r="D49" i="7"/>
  <c r="H49" i="7"/>
  <c r="E50" i="7"/>
  <c r="F51" i="7"/>
  <c r="C53" i="7"/>
  <c r="D54" i="7"/>
  <c r="H54" i="7"/>
  <c r="E55" i="7"/>
  <c r="D63" i="7"/>
  <c r="H63" i="7"/>
  <c r="E64" i="7"/>
  <c r="D72" i="7"/>
  <c r="H72" i="7"/>
  <c r="E73" i="7"/>
  <c r="F84" i="7"/>
  <c r="C85" i="7"/>
  <c r="D86" i="7"/>
  <c r="H86" i="7"/>
  <c r="E91" i="7"/>
  <c r="C93" i="7"/>
  <c r="D94" i="7"/>
  <c r="H94" i="7"/>
  <c r="E95" i="7"/>
  <c r="F110" i="7"/>
  <c r="D111" i="7"/>
  <c r="F112" i="7"/>
  <c r="D113" i="7"/>
  <c r="F114" i="7"/>
  <c r="D115" i="7"/>
  <c r="F116" i="7"/>
  <c r="D117" i="7"/>
  <c r="F118" i="7"/>
  <c r="D119" i="7"/>
  <c r="F120" i="7"/>
  <c r="D125" i="7"/>
  <c r="C126" i="7"/>
  <c r="F129" i="7"/>
  <c r="E130" i="7"/>
  <c r="D132" i="7"/>
  <c r="C136" i="7"/>
  <c r="F137" i="7"/>
  <c r="E140" i="7"/>
  <c r="D141" i="7"/>
  <c r="C142" i="7"/>
  <c r="F143" i="7"/>
  <c r="E144" i="7"/>
  <c r="D145" i="7"/>
  <c r="C146" i="7"/>
  <c r="F150" i="7"/>
  <c r="E175" i="7"/>
  <c r="D176" i="7"/>
  <c r="C177" i="7"/>
  <c r="F178" i="7"/>
  <c r="E179" i="7"/>
  <c r="D180" i="7"/>
  <c r="C181" i="7"/>
  <c r="F182" i="7"/>
  <c r="E183" i="7"/>
  <c r="E230" i="7"/>
  <c r="C231" i="7"/>
  <c r="F232" i="7"/>
  <c r="E233" i="7"/>
  <c r="D234" i="7"/>
  <c r="C235" i="7"/>
  <c r="F236" i="7"/>
  <c r="E237" i="7"/>
  <c r="C239" i="7"/>
  <c r="F240" i="7"/>
  <c r="E241" i="7"/>
  <c r="D242" i="7"/>
  <c r="C243" i="7"/>
  <c r="F244" i="7"/>
  <c r="E245" i="7"/>
  <c r="D246" i="7"/>
  <c r="C247" i="7"/>
  <c r="F248" i="7"/>
  <c r="E249" i="7"/>
  <c r="D250" i="7"/>
  <c r="C251" i="7"/>
  <c r="D255" i="7"/>
  <c r="F256" i="7"/>
  <c r="D257" i="7"/>
  <c r="F258" i="7"/>
  <c r="D259" i="7"/>
  <c r="F260" i="7"/>
  <c r="D261" i="7"/>
  <c r="F262" i="7"/>
  <c r="D263" i="7"/>
  <c r="E265" i="7"/>
  <c r="C266" i="7"/>
  <c r="E267" i="7"/>
  <c r="C268" i="7"/>
  <c r="E269" i="7"/>
  <c r="C270" i="7"/>
  <c r="E271" i="7"/>
  <c r="C272" i="7"/>
  <c r="E273" i="7"/>
  <c r="C274" i="7"/>
  <c r="E275" i="7"/>
  <c r="C276" i="7"/>
  <c r="E277" i="7"/>
  <c r="C278" i="7"/>
  <c r="E279" i="7"/>
  <c r="C280" i="7"/>
  <c r="E281" i="7"/>
  <c r="C282" i="7"/>
  <c r="E283" i="7"/>
  <c r="D300" i="7"/>
  <c r="F300" i="7"/>
  <c r="F301" i="7"/>
  <c r="D301" i="7"/>
  <c r="D302" i="7"/>
  <c r="F302" i="7"/>
  <c r="F303" i="7"/>
  <c r="D303" i="7"/>
  <c r="D304" i="7"/>
  <c r="F304" i="7"/>
  <c r="F305" i="7"/>
  <c r="D305" i="7"/>
  <c r="C421" i="7"/>
  <c r="D461" i="7"/>
  <c r="F461" i="7"/>
  <c r="D465" i="7"/>
  <c r="F465" i="7"/>
  <c r="D470" i="7"/>
  <c r="F470" i="7"/>
  <c r="D475" i="7"/>
  <c r="F475" i="7"/>
  <c r="D480" i="7"/>
  <c r="F480" i="7"/>
  <c r="D484" i="7"/>
  <c r="F484" i="7"/>
  <c r="D511" i="7"/>
  <c r="F511" i="7"/>
  <c r="D515" i="7"/>
  <c r="F515" i="7"/>
  <c r="D519" i="7"/>
  <c r="F519" i="7"/>
  <c r="D524" i="7"/>
  <c r="F524" i="7"/>
  <c r="D529" i="7"/>
  <c r="F529" i="7"/>
  <c r="D534" i="7"/>
  <c r="F534" i="7"/>
  <c r="D540" i="7"/>
  <c r="F540" i="7"/>
  <c r="D544" i="7"/>
  <c r="F544" i="7"/>
  <c r="D548" i="7"/>
  <c r="F548" i="7"/>
  <c r="D560" i="7"/>
  <c r="F560" i="7"/>
  <c r="D564" i="7"/>
  <c r="F564" i="7"/>
  <c r="D568" i="7"/>
  <c r="F568" i="7"/>
  <c r="D572" i="7"/>
  <c r="F572" i="7"/>
  <c r="C585" i="7"/>
  <c r="E585" i="7"/>
  <c r="F586" i="7"/>
  <c r="D586" i="7"/>
  <c r="E594" i="7"/>
  <c r="C600" i="7"/>
  <c r="E600" i="7"/>
  <c r="F601" i="7"/>
  <c r="D601" i="7"/>
  <c r="E607" i="7"/>
  <c r="C613" i="7"/>
  <c r="E613" i="7"/>
  <c r="G10" i="11"/>
  <c r="D10" i="11"/>
  <c r="C10" i="11" s="1"/>
  <c r="J15" i="11"/>
  <c r="H15" i="11"/>
  <c r="G17" i="11"/>
  <c r="D17" i="11"/>
  <c r="C17" i="11" s="1"/>
  <c r="M20" i="11"/>
  <c r="K20" i="11"/>
  <c r="O20" i="11"/>
  <c r="J34" i="11"/>
  <c r="H34" i="11"/>
  <c r="L34" i="11"/>
  <c r="G35" i="11"/>
  <c r="D35" i="11"/>
  <c r="C35" i="11" s="1"/>
  <c r="J39" i="11"/>
  <c r="H39" i="11"/>
  <c r="J68" i="11"/>
  <c r="H68" i="11"/>
  <c r="J78" i="11"/>
  <c r="H78" i="11"/>
  <c r="G78" i="11" s="1"/>
  <c r="J89" i="11"/>
  <c r="H89" i="11"/>
  <c r="G89" i="11" s="1"/>
  <c r="M98" i="11"/>
  <c r="K98" i="11"/>
  <c r="O98" i="11"/>
  <c r="J125" i="11"/>
  <c r="H125" i="11"/>
  <c r="M127" i="11"/>
  <c r="K127" i="11"/>
  <c r="O127" i="11"/>
  <c r="J142" i="11"/>
  <c r="H142" i="11"/>
  <c r="M146" i="11"/>
  <c r="K146" i="11"/>
  <c r="O146" i="11"/>
  <c r="M154" i="11"/>
  <c r="K154" i="11"/>
  <c r="O154" i="11"/>
  <c r="J160" i="11"/>
  <c r="H160" i="11"/>
  <c r="K198" i="11"/>
  <c r="H198" i="11" s="1"/>
  <c r="D198" i="11" s="1"/>
  <c r="O198" i="11"/>
  <c r="J212" i="11"/>
  <c r="H212" i="11"/>
  <c r="M215" i="11"/>
  <c r="K215" i="11"/>
  <c r="O215" i="11"/>
  <c r="J224" i="11"/>
  <c r="H224" i="11"/>
  <c r="H341" i="11"/>
  <c r="L341" i="11"/>
  <c r="G342" i="11"/>
  <c r="D342" i="11"/>
  <c r="C342" i="11" s="1"/>
  <c r="G346" i="11"/>
  <c r="D346" i="11"/>
  <c r="C346" i="11" s="1"/>
  <c r="H351" i="11"/>
  <c r="L351" i="11"/>
  <c r="G352" i="11"/>
  <c r="D352" i="11"/>
  <c r="C352" i="11" s="1"/>
  <c r="M358" i="11"/>
  <c r="J358" i="11" s="1"/>
  <c r="O358" i="11"/>
  <c r="K358" i="11"/>
  <c r="M363" i="11"/>
  <c r="J363" i="11" s="1"/>
  <c r="O363" i="11"/>
  <c r="K363" i="11"/>
  <c r="M374" i="11"/>
  <c r="J374" i="11" s="1"/>
  <c r="O374" i="11"/>
  <c r="K374" i="11"/>
  <c r="H386" i="11"/>
  <c r="L386" i="11"/>
  <c r="G391" i="11"/>
  <c r="D391" i="11"/>
  <c r="C391" i="11" s="1"/>
  <c r="J409" i="11"/>
  <c r="G452" i="11"/>
  <c r="D452" i="11"/>
  <c r="C452" i="11" s="1"/>
  <c r="M462" i="11"/>
  <c r="L462" i="11" s="1"/>
  <c r="O462" i="11"/>
  <c r="K462" i="11"/>
  <c r="H462" i="11" s="1"/>
  <c r="G467" i="11"/>
  <c r="G476" i="11"/>
  <c r="D476" i="11"/>
  <c r="C476" i="11" s="1"/>
  <c r="G513" i="11"/>
  <c r="D513" i="11"/>
  <c r="C513" i="11" s="1"/>
  <c r="O529" i="11"/>
  <c r="M529" i="11"/>
  <c r="L572" i="11"/>
  <c r="H572" i="11"/>
  <c r="H705" i="11"/>
  <c r="L705" i="11"/>
  <c r="G706" i="11"/>
  <c r="D706" i="11"/>
  <c r="C706" i="11" s="1"/>
  <c r="S21" i="14"/>
  <c r="Q21" i="14"/>
  <c r="N21" i="14" s="1"/>
  <c r="M21" i="14" s="1"/>
  <c r="U21" i="14"/>
  <c r="J65" i="14"/>
  <c r="U89" i="14"/>
  <c r="S89" i="14"/>
  <c r="Q89" i="14"/>
  <c r="N89" i="14" s="1"/>
  <c r="M89" i="14" s="1"/>
  <c r="J110" i="14"/>
  <c r="C307" i="7"/>
  <c r="E307" i="7"/>
  <c r="C363" i="7"/>
  <c r="E363" i="7"/>
  <c r="E437" i="7"/>
  <c r="C437" i="7"/>
  <c r="E460" i="7"/>
  <c r="C460" i="7"/>
  <c r="E478" i="7"/>
  <c r="C478" i="7"/>
  <c r="E523" i="7"/>
  <c r="C523" i="7"/>
  <c r="E563" i="7"/>
  <c r="C563" i="7"/>
  <c r="M24" i="11"/>
  <c r="K24" i="11"/>
  <c r="O24" i="11"/>
  <c r="J128" i="11"/>
  <c r="H128" i="11"/>
  <c r="J147" i="11"/>
  <c r="H147" i="11"/>
  <c r="H265" i="11"/>
  <c r="L265" i="11"/>
  <c r="H282" i="11"/>
  <c r="L282" i="11"/>
  <c r="H289" i="11"/>
  <c r="L289" i="11"/>
  <c r="M399" i="11"/>
  <c r="J399" i="11" s="1"/>
  <c r="K399" i="11"/>
  <c r="H399" i="11" s="1"/>
  <c r="O399" i="11"/>
  <c r="M466" i="11"/>
  <c r="L466" i="11" s="1"/>
  <c r="O466" i="11"/>
  <c r="K466" i="11"/>
  <c r="H466" i="11" s="1"/>
  <c r="G480" i="11"/>
  <c r="D480" i="11"/>
  <c r="C480" i="11" s="1"/>
  <c r="G504" i="11"/>
  <c r="D504" i="11"/>
  <c r="C504" i="11" s="1"/>
  <c r="M577" i="11"/>
  <c r="J577" i="11" s="1"/>
  <c r="O577" i="11"/>
  <c r="K577" i="11"/>
  <c r="L577" i="11" s="1"/>
  <c r="E189" i="7"/>
  <c r="C285" i="7"/>
  <c r="E285" i="7"/>
  <c r="E286" i="7"/>
  <c r="C286" i="7"/>
  <c r="C287" i="7"/>
  <c r="E287" i="7"/>
  <c r="E288" i="7"/>
  <c r="C288" i="7"/>
  <c r="C289" i="7"/>
  <c r="E289" i="7"/>
  <c r="E297" i="7"/>
  <c r="C297" i="7"/>
  <c r="C298" i="7"/>
  <c r="E298" i="7"/>
  <c r="C401" i="7"/>
  <c r="E401" i="7"/>
  <c r="E402" i="7"/>
  <c r="C402" i="7"/>
  <c r="C403" i="7"/>
  <c r="E403" i="7"/>
  <c r="E404" i="7"/>
  <c r="C404" i="7"/>
  <c r="C405" i="7"/>
  <c r="E405" i="7"/>
  <c r="E406" i="7"/>
  <c r="C406" i="7"/>
  <c r="C407" i="7"/>
  <c r="E407" i="7"/>
  <c r="E408" i="7"/>
  <c r="C408" i="7"/>
  <c r="C409" i="7"/>
  <c r="E409" i="7"/>
  <c r="E413" i="7"/>
  <c r="C413" i="7"/>
  <c r="C414" i="7"/>
  <c r="E414" i="7"/>
  <c r="E415" i="7"/>
  <c r="C415" i="7"/>
  <c r="C416" i="7"/>
  <c r="E416" i="7"/>
  <c r="C422" i="7"/>
  <c r="C462" i="7"/>
  <c r="E462" i="7"/>
  <c r="C466" i="7"/>
  <c r="E466" i="7"/>
  <c r="C471" i="7"/>
  <c r="E471" i="7"/>
  <c r="C476" i="7"/>
  <c r="E476" i="7"/>
  <c r="C481" i="7"/>
  <c r="E481" i="7"/>
  <c r="C485" i="7"/>
  <c r="E485" i="7"/>
  <c r="C512" i="7"/>
  <c r="E512" i="7"/>
  <c r="C516" i="7"/>
  <c r="E516" i="7"/>
  <c r="C520" i="7"/>
  <c r="E520" i="7"/>
  <c r="C525" i="7"/>
  <c r="E525" i="7"/>
  <c r="C530" i="7"/>
  <c r="E530" i="7"/>
  <c r="C535" i="7"/>
  <c r="E535" i="7"/>
  <c r="C541" i="7"/>
  <c r="E541" i="7"/>
  <c r="C545" i="7"/>
  <c r="E545" i="7"/>
  <c r="C549" i="7"/>
  <c r="E549" i="7"/>
  <c r="C561" i="7"/>
  <c r="E561" i="7"/>
  <c r="C565" i="7"/>
  <c r="E565" i="7"/>
  <c r="C569" i="7"/>
  <c r="E569" i="7"/>
  <c r="C573" i="7"/>
  <c r="E573" i="7"/>
  <c r="F576" i="7"/>
  <c r="D576" i="7"/>
  <c r="C603" i="7"/>
  <c r="E603" i="7"/>
  <c r="M14" i="11"/>
  <c r="K14" i="11"/>
  <c r="O14" i="11"/>
  <c r="J30" i="11"/>
  <c r="H30" i="11"/>
  <c r="J47" i="11"/>
  <c r="J56" i="11"/>
  <c r="J60" i="11"/>
  <c r="J62" i="11"/>
  <c r="H62" i="11"/>
  <c r="J87" i="11"/>
  <c r="H87" i="11"/>
  <c r="G87" i="11" s="1"/>
  <c r="J121" i="11"/>
  <c r="H121" i="11"/>
  <c r="G122" i="11"/>
  <c r="D122" i="11"/>
  <c r="C122" i="11" s="1"/>
  <c r="G126" i="11"/>
  <c r="D126" i="11"/>
  <c r="C126" i="11" s="1"/>
  <c r="G143" i="11"/>
  <c r="D143" i="11"/>
  <c r="C143" i="11" s="1"/>
  <c r="G157" i="11"/>
  <c r="D157" i="11"/>
  <c r="C157" i="11" s="1"/>
  <c r="J166" i="11"/>
  <c r="M211" i="11"/>
  <c r="K211" i="11"/>
  <c r="O211" i="11"/>
  <c r="J221" i="11"/>
  <c r="H221" i="11"/>
  <c r="G223" i="11"/>
  <c r="G225" i="11"/>
  <c r="D225" i="11"/>
  <c r="C225" i="11" s="1"/>
  <c r="H259" i="11"/>
  <c r="L259" i="11"/>
  <c r="G260" i="11"/>
  <c r="D260" i="11"/>
  <c r="C260" i="11" s="1"/>
  <c r="H263" i="11"/>
  <c r="L263" i="11"/>
  <c r="G264" i="11"/>
  <c r="D264" i="11"/>
  <c r="C264" i="11" s="1"/>
  <c r="H267" i="11"/>
  <c r="L267" i="11"/>
  <c r="G268" i="11"/>
  <c r="D268" i="11"/>
  <c r="C268" i="11" s="1"/>
  <c r="H271" i="11"/>
  <c r="L271" i="11"/>
  <c r="G272" i="11"/>
  <c r="D272" i="11"/>
  <c r="C272" i="11" s="1"/>
  <c r="H280" i="11"/>
  <c r="L280" i="11"/>
  <c r="G281" i="11"/>
  <c r="D281" i="11"/>
  <c r="C281" i="11" s="1"/>
  <c r="H284" i="11"/>
  <c r="L284" i="11"/>
  <c r="G288" i="11"/>
  <c r="D288" i="11"/>
  <c r="C288" i="11" s="1"/>
  <c r="H291" i="11"/>
  <c r="L291" i="11"/>
  <c r="G292" i="11"/>
  <c r="D292" i="11"/>
  <c r="C292" i="11" s="1"/>
  <c r="H295" i="11"/>
  <c r="L295" i="11"/>
  <c r="G296" i="11"/>
  <c r="D296" i="11"/>
  <c r="C296" i="11" s="1"/>
  <c r="H299" i="11"/>
  <c r="L299" i="11"/>
  <c r="G300" i="11"/>
  <c r="D300" i="11"/>
  <c r="C300" i="11" s="1"/>
  <c r="H303" i="11"/>
  <c r="L303" i="11"/>
  <c r="G304" i="11"/>
  <c r="D304" i="11"/>
  <c r="C304" i="11" s="1"/>
  <c r="H307" i="11"/>
  <c r="L307" i="11"/>
  <c r="G308" i="11"/>
  <c r="D308" i="11"/>
  <c r="C308" i="11" s="1"/>
  <c r="H311" i="11"/>
  <c r="L311" i="11"/>
  <c r="G312" i="11"/>
  <c r="D312" i="11"/>
  <c r="C312" i="11" s="1"/>
  <c r="H315" i="11"/>
  <c r="L315" i="11"/>
  <c r="G316" i="11"/>
  <c r="D316" i="11"/>
  <c r="C316" i="11" s="1"/>
  <c r="H319" i="11"/>
  <c r="L319" i="11"/>
  <c r="G320" i="11"/>
  <c r="D320" i="11"/>
  <c r="C320" i="11" s="1"/>
  <c r="J336" i="11"/>
  <c r="H336" i="11"/>
  <c r="G337" i="11"/>
  <c r="D337" i="11"/>
  <c r="C337" i="11" s="1"/>
  <c r="J340" i="11"/>
  <c r="H340" i="11"/>
  <c r="H379" i="11"/>
  <c r="L379" i="11"/>
  <c r="G380" i="11"/>
  <c r="D380" i="11"/>
  <c r="C380" i="11" s="1"/>
  <c r="M404" i="11"/>
  <c r="O404" i="11"/>
  <c r="K404" i="11"/>
  <c r="M458" i="11"/>
  <c r="L458" i="11" s="1"/>
  <c r="O458" i="11"/>
  <c r="K458" i="11"/>
  <c r="H458" i="11" s="1"/>
  <c r="G469" i="11"/>
  <c r="D469" i="11"/>
  <c r="C469" i="11" s="1"/>
  <c r="M483" i="11"/>
  <c r="O483" i="11"/>
  <c r="G485" i="11"/>
  <c r="D485" i="11"/>
  <c r="C485" i="11" s="1"/>
  <c r="O493" i="11"/>
  <c r="M493" i="11"/>
  <c r="O502" i="11"/>
  <c r="M502" i="11"/>
  <c r="G523" i="11"/>
  <c r="D523" i="11"/>
  <c r="C523" i="11" s="1"/>
  <c r="O539" i="11"/>
  <c r="M539" i="11"/>
  <c r="O553" i="11"/>
  <c r="M553" i="11"/>
  <c r="O558" i="11"/>
  <c r="M558" i="11"/>
  <c r="L574" i="11"/>
  <c r="H574" i="11"/>
  <c r="O579" i="11"/>
  <c r="K579" i="11"/>
  <c r="L579" i="11" s="1"/>
  <c r="M579" i="11"/>
  <c r="J579" i="11" s="1"/>
  <c r="O587" i="11"/>
  <c r="K587" i="11"/>
  <c r="L587" i="11" s="1"/>
  <c r="M587" i="11"/>
  <c r="J587" i="11" s="1"/>
  <c r="M619" i="11"/>
  <c r="J619" i="11" s="1"/>
  <c r="O619" i="11"/>
  <c r="K619" i="11"/>
  <c r="L619" i="11" s="1"/>
  <c r="M636" i="11"/>
  <c r="J636" i="11" s="1"/>
  <c r="O636" i="11"/>
  <c r="K636" i="11"/>
  <c r="L636" i="11" s="1"/>
  <c r="K649" i="11"/>
  <c r="L649" i="11" s="1"/>
  <c r="O649" i="11"/>
  <c r="P97" i="14"/>
  <c r="E364" i="7"/>
  <c r="C364" i="7"/>
  <c r="E431" i="7"/>
  <c r="C431" i="7"/>
  <c r="E433" i="7"/>
  <c r="C433" i="7"/>
  <c r="E435" i="7"/>
  <c r="C435" i="7"/>
  <c r="C438" i="7"/>
  <c r="E438" i="7"/>
  <c r="E469" i="7"/>
  <c r="C469" i="7"/>
  <c r="E474" i="7"/>
  <c r="C474" i="7"/>
  <c r="E510" i="7"/>
  <c r="C510" i="7"/>
  <c r="E514" i="7"/>
  <c r="C514" i="7"/>
  <c r="E528" i="7"/>
  <c r="C528" i="7"/>
  <c r="E547" i="7"/>
  <c r="C547" i="7"/>
  <c r="E559" i="7"/>
  <c r="C559" i="7"/>
  <c r="E567" i="7"/>
  <c r="C567" i="7"/>
  <c r="J28" i="11"/>
  <c r="H28" i="11"/>
  <c r="M84" i="11"/>
  <c r="K84" i="11"/>
  <c r="O84" i="11"/>
  <c r="J107" i="11"/>
  <c r="H107" i="11"/>
  <c r="G107" i="11" s="1"/>
  <c r="G166" i="11"/>
  <c r="D166" i="11"/>
  <c r="C166" i="11" s="1"/>
  <c r="J213" i="11"/>
  <c r="H213" i="11"/>
  <c r="G258" i="11"/>
  <c r="D258" i="11"/>
  <c r="C258" i="11" s="1"/>
  <c r="H261" i="11"/>
  <c r="L261" i="11"/>
  <c r="G266" i="11"/>
  <c r="D266" i="11"/>
  <c r="C266" i="11" s="1"/>
  <c r="H269" i="11"/>
  <c r="L269" i="11"/>
  <c r="H273" i="11"/>
  <c r="L273" i="11"/>
  <c r="G283" i="11"/>
  <c r="D283" i="11"/>
  <c r="C283" i="11" s="1"/>
  <c r="G290" i="11"/>
  <c r="D290" i="11"/>
  <c r="C290" i="11" s="1"/>
  <c r="H293" i="11"/>
  <c r="L293" i="11"/>
  <c r="G298" i="11"/>
  <c r="D298" i="11"/>
  <c r="C298" i="11" s="1"/>
  <c r="H301" i="11"/>
  <c r="L301" i="11"/>
  <c r="H305" i="11"/>
  <c r="L305" i="11"/>
  <c r="G306" i="11"/>
  <c r="D306" i="11"/>
  <c r="C306" i="11" s="1"/>
  <c r="H309" i="11"/>
  <c r="L309" i="11"/>
  <c r="H313" i="11"/>
  <c r="L313" i="11"/>
  <c r="G314" i="11"/>
  <c r="D314" i="11"/>
  <c r="C314" i="11" s="1"/>
  <c r="H317" i="11"/>
  <c r="L317" i="11"/>
  <c r="G327" i="11"/>
  <c r="D327" i="11"/>
  <c r="C327" i="11" s="1"/>
  <c r="M478" i="11"/>
  <c r="O478" i="11"/>
  <c r="G565" i="11"/>
  <c r="D565" i="11"/>
  <c r="C565" i="11" s="1"/>
  <c r="D28" i="7"/>
  <c r="D35" i="7"/>
  <c r="D43" i="7"/>
  <c r="D47" i="7"/>
  <c r="D51" i="7"/>
  <c r="D84" i="7"/>
  <c r="D309" i="7"/>
  <c r="F309" i="7"/>
  <c r="F310" i="7"/>
  <c r="D310" i="7"/>
  <c r="D311" i="7"/>
  <c r="F311" i="7"/>
  <c r="F312" i="7"/>
  <c r="D312" i="7"/>
  <c r="D316" i="7"/>
  <c r="F316" i="7"/>
  <c r="F317" i="7"/>
  <c r="D317" i="7"/>
  <c r="D318" i="7"/>
  <c r="F318" i="7"/>
  <c r="F319" i="7"/>
  <c r="D319" i="7"/>
  <c r="D321" i="7"/>
  <c r="F321" i="7"/>
  <c r="F322" i="7"/>
  <c r="D322" i="7"/>
  <c r="D324" i="7"/>
  <c r="F324" i="7"/>
  <c r="F325" i="7"/>
  <c r="D325" i="7"/>
  <c r="D326" i="7"/>
  <c r="F326" i="7"/>
  <c r="F327" i="7"/>
  <c r="D327" i="7"/>
  <c r="D328" i="7"/>
  <c r="F328" i="7"/>
  <c r="F329" i="7"/>
  <c r="D329" i="7"/>
  <c r="D331" i="7"/>
  <c r="F331" i="7"/>
  <c r="F332" i="7"/>
  <c r="D332" i="7"/>
  <c r="D333" i="7"/>
  <c r="F333" i="7"/>
  <c r="F334" i="7"/>
  <c r="D334" i="7"/>
  <c r="D337" i="7"/>
  <c r="F337" i="7"/>
  <c r="F338" i="7"/>
  <c r="D338" i="7"/>
  <c r="D339" i="7"/>
  <c r="F339" i="7"/>
  <c r="F340" i="7"/>
  <c r="D340" i="7"/>
  <c r="D341" i="7"/>
  <c r="F341" i="7"/>
  <c r="F342" i="7"/>
  <c r="D342" i="7"/>
  <c r="D349" i="7"/>
  <c r="F349" i="7"/>
  <c r="F350" i="7"/>
  <c r="D350" i="7"/>
  <c r="D351" i="7"/>
  <c r="F351" i="7"/>
  <c r="F352" i="7"/>
  <c r="D352" i="7"/>
  <c r="D353" i="7"/>
  <c r="F353" i="7"/>
  <c r="F357" i="7"/>
  <c r="D357" i="7"/>
  <c r="D358" i="7"/>
  <c r="F358" i="7"/>
  <c r="F359" i="7"/>
  <c r="D359" i="7"/>
  <c r="D361" i="7"/>
  <c r="F361" i="7"/>
  <c r="D392" i="7"/>
  <c r="F392" i="7"/>
  <c r="F393" i="7"/>
  <c r="D393" i="7"/>
  <c r="D394" i="7"/>
  <c r="F394" i="7"/>
  <c r="F395" i="7"/>
  <c r="D395" i="7"/>
  <c r="D396" i="7"/>
  <c r="F396" i="7"/>
  <c r="F397" i="7"/>
  <c r="D397" i="7"/>
  <c r="D398" i="7"/>
  <c r="F398" i="7"/>
  <c r="F399" i="7"/>
  <c r="D399" i="7"/>
  <c r="F443" i="7"/>
  <c r="D443" i="7"/>
  <c r="D445" i="7"/>
  <c r="F445" i="7"/>
  <c r="F446" i="7"/>
  <c r="D446" i="7"/>
  <c r="D447" i="7"/>
  <c r="F447" i="7"/>
  <c r="F448" i="7"/>
  <c r="D448" i="7"/>
  <c r="D449" i="7"/>
  <c r="F449" i="7"/>
  <c r="F450" i="7"/>
  <c r="D450" i="7"/>
  <c r="D451" i="7"/>
  <c r="F451" i="7"/>
  <c r="F452" i="7"/>
  <c r="D452" i="7"/>
  <c r="D453" i="7"/>
  <c r="F453" i="7"/>
  <c r="F454" i="7"/>
  <c r="D454" i="7"/>
  <c r="D455" i="7"/>
  <c r="F455" i="7"/>
  <c r="F459" i="7"/>
  <c r="D459" i="7"/>
  <c r="F463" i="7"/>
  <c r="D463" i="7"/>
  <c r="F468" i="7"/>
  <c r="D468" i="7"/>
  <c r="F472" i="7"/>
  <c r="D472" i="7"/>
  <c r="F477" i="7"/>
  <c r="D477" i="7"/>
  <c r="F482" i="7"/>
  <c r="D482" i="7"/>
  <c r="F497" i="7"/>
  <c r="D497" i="7"/>
  <c r="D498" i="7"/>
  <c r="F498" i="7"/>
  <c r="F499" i="7"/>
  <c r="D499" i="7"/>
  <c r="D500" i="7"/>
  <c r="F500" i="7"/>
  <c r="F501" i="7"/>
  <c r="D501" i="7"/>
  <c r="F513" i="7"/>
  <c r="D513" i="7"/>
  <c r="F517" i="7"/>
  <c r="D517" i="7"/>
  <c r="F521" i="7"/>
  <c r="D521" i="7"/>
  <c r="F526" i="7"/>
  <c r="D526" i="7"/>
  <c r="F531" i="7"/>
  <c r="D531" i="7"/>
  <c r="F538" i="7"/>
  <c r="D538" i="7"/>
  <c r="F542" i="7"/>
  <c r="D542" i="7"/>
  <c r="F546" i="7"/>
  <c r="D546" i="7"/>
  <c r="F558" i="7"/>
  <c r="D558" i="7"/>
  <c r="F562" i="7"/>
  <c r="D562" i="7"/>
  <c r="F566" i="7"/>
  <c r="D566" i="7"/>
  <c r="F570" i="7"/>
  <c r="D570" i="7"/>
  <c r="C579" i="7"/>
  <c r="E579" i="7"/>
  <c r="F582" i="7"/>
  <c r="D582" i="7"/>
  <c r="E584" i="7"/>
  <c r="C595" i="7"/>
  <c r="E595" i="7"/>
  <c r="F596" i="7"/>
  <c r="D596" i="7"/>
  <c r="E598" i="7"/>
  <c r="C608" i="7"/>
  <c r="E608" i="7"/>
  <c r="F609" i="7"/>
  <c r="D609" i="7"/>
  <c r="E612" i="7"/>
  <c r="G19" i="11"/>
  <c r="D19" i="11"/>
  <c r="C19" i="11" s="1"/>
  <c r="J22" i="11"/>
  <c r="H22" i="11"/>
  <c r="G23" i="11"/>
  <c r="D23" i="11"/>
  <c r="C23" i="11" s="1"/>
  <c r="J36" i="11"/>
  <c r="H36" i="11"/>
  <c r="L36" i="11"/>
  <c r="G37" i="11"/>
  <c r="D37" i="11"/>
  <c r="C37" i="11" s="1"/>
  <c r="M48" i="11"/>
  <c r="K48" i="11"/>
  <c r="O48" i="11"/>
  <c r="J55" i="11"/>
  <c r="H55" i="11"/>
  <c r="M57" i="11"/>
  <c r="K57" i="11"/>
  <c r="O57" i="11"/>
  <c r="J59" i="11"/>
  <c r="H59" i="11"/>
  <c r="M61" i="11"/>
  <c r="K61" i="11"/>
  <c r="O61" i="11"/>
  <c r="M75" i="11"/>
  <c r="K75" i="11"/>
  <c r="O75" i="11"/>
  <c r="J112" i="11"/>
  <c r="H112" i="11"/>
  <c r="G112" i="11" s="1"/>
  <c r="M123" i="11"/>
  <c r="K123" i="11"/>
  <c r="J129" i="11"/>
  <c r="H129" i="11"/>
  <c r="G130" i="11"/>
  <c r="D130" i="11"/>
  <c r="C130" i="11" s="1"/>
  <c r="G131" i="11"/>
  <c r="D131" i="11"/>
  <c r="C131" i="11" s="1"/>
  <c r="J150" i="11"/>
  <c r="H150" i="11"/>
  <c r="J151" i="11"/>
  <c r="H151" i="11"/>
  <c r="M163" i="11"/>
  <c r="K163" i="11"/>
  <c r="O163" i="11"/>
  <c r="J165" i="11"/>
  <c r="H165" i="11"/>
  <c r="M169" i="11"/>
  <c r="K169" i="11"/>
  <c r="O169" i="11"/>
  <c r="K202" i="11"/>
  <c r="H202" i="11" s="1"/>
  <c r="D202" i="11" s="1"/>
  <c r="O202" i="11"/>
  <c r="J217" i="11"/>
  <c r="H217" i="11"/>
  <c r="G218" i="11"/>
  <c r="D218" i="11"/>
  <c r="C218" i="11" s="1"/>
  <c r="J220" i="11"/>
  <c r="H220" i="11"/>
  <c r="M339" i="11"/>
  <c r="K339" i="11"/>
  <c r="O339" i="11"/>
  <c r="H348" i="11"/>
  <c r="L348" i="11"/>
  <c r="G350" i="11"/>
  <c r="D350" i="11"/>
  <c r="C350" i="11" s="1"/>
  <c r="M353" i="11"/>
  <c r="K353" i="11"/>
  <c r="O353" i="11"/>
  <c r="M360" i="11"/>
  <c r="J360" i="11" s="1"/>
  <c r="O360" i="11"/>
  <c r="K360" i="11"/>
  <c r="M367" i="11"/>
  <c r="J367" i="11" s="1"/>
  <c r="O367" i="11"/>
  <c r="K367" i="11"/>
  <c r="M377" i="11"/>
  <c r="J377" i="11" s="1"/>
  <c r="K377" i="11"/>
  <c r="D383" i="11"/>
  <c r="C383" i="11" s="1"/>
  <c r="H384" i="11"/>
  <c r="L384" i="11"/>
  <c r="G385" i="11"/>
  <c r="D385" i="11"/>
  <c r="C385" i="11" s="1"/>
  <c r="M397" i="11"/>
  <c r="O397" i="11"/>
  <c r="J407" i="11"/>
  <c r="H407" i="11"/>
  <c r="L407" i="11"/>
  <c r="J411" i="11"/>
  <c r="M449" i="11"/>
  <c r="L449" i="11" s="1"/>
  <c r="O449" i="11"/>
  <c r="K449" i="11"/>
  <c r="H449" i="11" s="1"/>
  <c r="G459" i="11"/>
  <c r="G465" i="11"/>
  <c r="D465" i="11"/>
  <c r="C465" i="11" s="1"/>
  <c r="M470" i="11"/>
  <c r="L470" i="11" s="1"/>
  <c r="O470" i="11"/>
  <c r="K470" i="11"/>
  <c r="H470" i="11" s="1"/>
  <c r="M474" i="11"/>
  <c r="O474" i="11"/>
  <c r="G489" i="11"/>
  <c r="D489" i="11"/>
  <c r="C489" i="11" s="1"/>
  <c r="M508" i="11"/>
  <c r="O508" i="11"/>
  <c r="G534" i="11"/>
  <c r="D534" i="11"/>
  <c r="C534" i="11" s="1"/>
  <c r="G543" i="11"/>
  <c r="D543" i="11"/>
  <c r="C543" i="11" s="1"/>
  <c r="M627" i="11"/>
  <c r="J627" i="11" s="1"/>
  <c r="O627" i="11"/>
  <c r="K627" i="11"/>
  <c r="L627" i="11" s="1"/>
  <c r="M645" i="11"/>
  <c r="J645" i="11" s="1"/>
  <c r="O645" i="11"/>
  <c r="K645" i="11"/>
  <c r="L645" i="11" s="1"/>
  <c r="H699" i="11"/>
  <c r="L699" i="11"/>
  <c r="G700" i="11"/>
  <c r="D700" i="11"/>
  <c r="C700" i="11" s="1"/>
  <c r="J28" i="14"/>
  <c r="J61" i="14"/>
  <c r="C578" i="7"/>
  <c r="C583" i="7"/>
  <c r="F584" i="7"/>
  <c r="C587" i="7"/>
  <c r="F594" i="7"/>
  <c r="C597" i="7"/>
  <c r="F598" i="7"/>
  <c r="C602" i="7"/>
  <c r="C606" i="7"/>
  <c r="F607" i="7"/>
  <c r="C610" i="7"/>
  <c r="F612" i="7"/>
  <c r="M16" i="11"/>
  <c r="M22" i="11"/>
  <c r="M28" i="11"/>
  <c r="J35" i="11"/>
  <c r="J37" i="11"/>
  <c r="M39" i="11"/>
  <c r="M55" i="11"/>
  <c r="M59" i="11"/>
  <c r="M68" i="11"/>
  <c r="M121" i="11"/>
  <c r="M125" i="11"/>
  <c r="M129" i="11"/>
  <c r="J131" i="11"/>
  <c r="M142" i="11"/>
  <c r="M161" i="11"/>
  <c r="M165" i="11"/>
  <c r="K175" i="11"/>
  <c r="H175" i="11" s="1"/>
  <c r="D175" i="11" s="1"/>
  <c r="K200" i="11"/>
  <c r="H200" i="11" s="1"/>
  <c r="D200" i="11" s="1"/>
  <c r="K206" i="11"/>
  <c r="H206" i="11" s="1"/>
  <c r="D206" i="11" s="1"/>
  <c r="M213" i="11"/>
  <c r="M217" i="11"/>
  <c r="M221" i="11"/>
  <c r="M224" i="11"/>
  <c r="M336" i="11"/>
  <c r="M357" i="11"/>
  <c r="J357" i="11" s="1"/>
  <c r="M359" i="11"/>
  <c r="J359" i="11" s="1"/>
  <c r="M362" i="11"/>
  <c r="J362" i="11" s="1"/>
  <c r="M366" i="11"/>
  <c r="J366" i="11" s="1"/>
  <c r="M368" i="11"/>
  <c r="J368" i="11" s="1"/>
  <c r="M375" i="11"/>
  <c r="J375" i="11" s="1"/>
  <c r="M395" i="11"/>
  <c r="M403" i="11"/>
  <c r="M405" i="11"/>
  <c r="M451" i="11"/>
  <c r="L451" i="11" s="1"/>
  <c r="M460" i="11"/>
  <c r="L460" i="11" s="1"/>
  <c r="M464" i="11"/>
  <c r="L464" i="11" s="1"/>
  <c r="M468" i="11"/>
  <c r="L468" i="11" s="1"/>
  <c r="M476" i="11"/>
  <c r="M480" i="11"/>
  <c r="M485" i="11"/>
  <c r="O489" i="11"/>
  <c r="M489" i="11"/>
  <c r="D491" i="11"/>
  <c r="C491" i="11" s="1"/>
  <c r="M504" i="11"/>
  <c r="O504" i="11"/>
  <c r="D506" i="11"/>
  <c r="C506" i="11" s="1"/>
  <c r="O513" i="11"/>
  <c r="M513" i="11"/>
  <c r="D515" i="11"/>
  <c r="C515" i="11" s="1"/>
  <c r="D521" i="11"/>
  <c r="C521" i="11" s="1"/>
  <c r="M523" i="11"/>
  <c r="O523" i="11"/>
  <c r="D533" i="11"/>
  <c r="C533" i="11" s="1"/>
  <c r="O534" i="11"/>
  <c r="M534" i="11"/>
  <c r="D536" i="11"/>
  <c r="C536" i="11" s="1"/>
  <c r="M541" i="11"/>
  <c r="O541" i="11"/>
  <c r="D549" i="11"/>
  <c r="C549" i="11" s="1"/>
  <c r="D563" i="11"/>
  <c r="C563" i="11" s="1"/>
  <c r="M565" i="11"/>
  <c r="O565" i="11"/>
  <c r="H569" i="11"/>
  <c r="H571" i="11"/>
  <c r="H573" i="11"/>
  <c r="M593" i="11"/>
  <c r="J593" i="11" s="1"/>
  <c r="O593" i="11"/>
  <c r="K593" i="11"/>
  <c r="L593" i="11" s="1"/>
  <c r="M607" i="11"/>
  <c r="J607" i="11" s="1"/>
  <c r="O607" i="11"/>
  <c r="K607" i="11"/>
  <c r="L607" i="11" s="1"/>
  <c r="M666" i="11"/>
  <c r="J666" i="11" s="1"/>
  <c r="O666" i="11"/>
  <c r="K666" i="11"/>
  <c r="L666" i="11" s="1"/>
  <c r="M687" i="11"/>
  <c r="J687" i="11" s="1"/>
  <c r="O687" i="11"/>
  <c r="K687" i="11"/>
  <c r="L687" i="11" s="1"/>
  <c r="J11" i="14"/>
  <c r="S17" i="14"/>
  <c r="Q17" i="14"/>
  <c r="N17" i="14" s="1"/>
  <c r="M17" i="14" s="1"/>
  <c r="U17" i="14"/>
  <c r="P24" i="14"/>
  <c r="S25" i="14"/>
  <c r="Q25" i="14"/>
  <c r="N25" i="14" s="1"/>
  <c r="M25" i="14" s="1"/>
  <c r="U25" i="14"/>
  <c r="P52" i="14"/>
  <c r="S55" i="14"/>
  <c r="Q55" i="14"/>
  <c r="N55" i="14" s="1"/>
  <c r="M55" i="14" s="1"/>
  <c r="U55" i="14"/>
  <c r="J56" i="14"/>
  <c r="S64" i="14"/>
  <c r="Q64" i="14"/>
  <c r="N64" i="14" s="1"/>
  <c r="M64" i="14" s="1"/>
  <c r="U64" i="14"/>
  <c r="S134" i="14"/>
  <c r="Q134" i="14"/>
  <c r="N134" i="14" s="1"/>
  <c r="M134" i="14" s="1"/>
  <c r="U134" i="14"/>
  <c r="S345" i="14"/>
  <c r="P345" i="14" s="1"/>
  <c r="Q345" i="14"/>
  <c r="N345" i="14" s="1"/>
  <c r="M345" i="14" s="1"/>
  <c r="U345" i="14"/>
  <c r="M519" i="11"/>
  <c r="O519" i="11"/>
  <c r="M531" i="11"/>
  <c r="O531" i="11"/>
  <c r="M556" i="11"/>
  <c r="O556" i="11"/>
  <c r="M561" i="11"/>
  <c r="O561" i="11"/>
  <c r="M623" i="11"/>
  <c r="J623" i="11" s="1"/>
  <c r="O623" i="11"/>
  <c r="K623" i="11"/>
  <c r="L623" i="11" s="1"/>
  <c r="M640" i="11"/>
  <c r="J640" i="11" s="1"/>
  <c r="O640" i="11"/>
  <c r="K640" i="11"/>
  <c r="L640" i="11" s="1"/>
  <c r="G698" i="11"/>
  <c r="D698" i="11"/>
  <c r="C698" i="11" s="1"/>
  <c r="H701" i="11"/>
  <c r="L701" i="11"/>
  <c r="G702" i="11"/>
  <c r="D702" i="11"/>
  <c r="C702" i="11" s="1"/>
  <c r="S40" i="14"/>
  <c r="Q40" i="14"/>
  <c r="N40" i="14" s="1"/>
  <c r="M40" i="14" s="1"/>
  <c r="U40" i="14"/>
  <c r="P115" i="14"/>
  <c r="R256" i="14"/>
  <c r="S259" i="14"/>
  <c r="P259" i="14" s="1"/>
  <c r="Q259" i="14"/>
  <c r="N259" i="14" s="1"/>
  <c r="M259" i="14" s="1"/>
  <c r="U259" i="14"/>
  <c r="K357" i="11"/>
  <c r="K359" i="11"/>
  <c r="K362" i="11"/>
  <c r="K366" i="11"/>
  <c r="K368" i="11"/>
  <c r="K375" i="11"/>
  <c r="K403" i="11"/>
  <c r="K405" i="11"/>
  <c r="K451" i="11"/>
  <c r="H451" i="11" s="1"/>
  <c r="K460" i="11"/>
  <c r="H460" i="11" s="1"/>
  <c r="K464" i="11"/>
  <c r="H464" i="11" s="1"/>
  <c r="K468" i="11"/>
  <c r="H468" i="11" s="1"/>
  <c r="M491" i="11"/>
  <c r="O491" i="11"/>
  <c r="O506" i="11"/>
  <c r="M506" i="11"/>
  <c r="M515" i="11"/>
  <c r="O515" i="11"/>
  <c r="O521" i="11"/>
  <c r="M521" i="11"/>
  <c r="M536" i="11"/>
  <c r="O536" i="11"/>
  <c r="O563" i="11"/>
  <c r="M563" i="11"/>
  <c r="M589" i="11"/>
  <c r="J589" i="11" s="1"/>
  <c r="O589" i="11"/>
  <c r="K589" i="11"/>
  <c r="L589" i="11" s="1"/>
  <c r="M597" i="11"/>
  <c r="J597" i="11" s="1"/>
  <c r="O597" i="11"/>
  <c r="K597" i="11"/>
  <c r="L597" i="11" s="1"/>
  <c r="M612" i="11"/>
  <c r="J612" i="11" s="1"/>
  <c r="O612" i="11"/>
  <c r="K612" i="11"/>
  <c r="L612" i="11" s="1"/>
  <c r="M660" i="11"/>
  <c r="J660" i="11" s="1"/>
  <c r="O660" i="11"/>
  <c r="K660" i="11"/>
  <c r="L660" i="11" s="1"/>
  <c r="M672" i="11"/>
  <c r="J672" i="11" s="1"/>
  <c r="O672" i="11"/>
  <c r="K672" i="11"/>
  <c r="L672" i="11" s="1"/>
  <c r="K677" i="11"/>
  <c r="L677" i="11" s="1"/>
  <c r="O677" i="11"/>
  <c r="M683" i="11"/>
  <c r="J683" i="11" s="1"/>
  <c r="O683" i="11"/>
  <c r="K683" i="11"/>
  <c r="L683" i="11" s="1"/>
  <c r="G708" i="11"/>
  <c r="D708" i="11"/>
  <c r="C708" i="11" s="1"/>
  <c r="J22" i="14"/>
  <c r="S51" i="14"/>
  <c r="Q51" i="14"/>
  <c r="N51" i="14" s="1"/>
  <c r="M51" i="14" s="1"/>
  <c r="U51" i="14"/>
  <c r="J52" i="14"/>
  <c r="S91" i="14"/>
  <c r="Q91" i="14"/>
  <c r="N91" i="14" s="1"/>
  <c r="M91" i="14" s="1"/>
  <c r="M591" i="11"/>
  <c r="J591" i="11" s="1"/>
  <c r="M595" i="11"/>
  <c r="J595" i="11" s="1"/>
  <c r="M605" i="11"/>
  <c r="J605" i="11" s="1"/>
  <c r="M610" i="11"/>
  <c r="J610" i="11" s="1"/>
  <c r="M621" i="11"/>
  <c r="J621" i="11" s="1"/>
  <c r="M625" i="11"/>
  <c r="J625" i="11" s="1"/>
  <c r="M634" i="11"/>
  <c r="J634" i="11" s="1"/>
  <c r="M638" i="11"/>
  <c r="J638" i="11" s="1"/>
  <c r="M642" i="11"/>
  <c r="J642" i="11" s="1"/>
  <c r="M647" i="11"/>
  <c r="J647" i="11" s="1"/>
  <c r="M657" i="11"/>
  <c r="J657" i="11" s="1"/>
  <c r="M664" i="11"/>
  <c r="J664" i="11" s="1"/>
  <c r="M668" i="11"/>
  <c r="J668" i="11" s="1"/>
  <c r="M674" i="11"/>
  <c r="J674" i="11" s="1"/>
  <c r="M685" i="11"/>
  <c r="J685" i="11" s="1"/>
  <c r="S15" i="14"/>
  <c r="S23" i="14"/>
  <c r="S29" i="14"/>
  <c r="P35" i="14"/>
  <c r="P36" i="14"/>
  <c r="P37" i="14"/>
  <c r="S49" i="14"/>
  <c r="S53" i="14"/>
  <c r="S57" i="14"/>
  <c r="S66" i="14"/>
  <c r="U93" i="14"/>
  <c r="S93" i="14"/>
  <c r="S131" i="14"/>
  <c r="Q131" i="14"/>
  <c r="N131" i="14" s="1"/>
  <c r="M131" i="14" s="1"/>
  <c r="U131" i="14"/>
  <c r="Q168" i="14"/>
  <c r="U168" i="14"/>
  <c r="Q178" i="14"/>
  <c r="U178" i="14"/>
  <c r="Q193" i="14"/>
  <c r="N193" i="14" s="1"/>
  <c r="M193" i="14" s="1"/>
  <c r="S193" i="14"/>
  <c r="U193" i="14"/>
  <c r="R290" i="14"/>
  <c r="S332" i="14"/>
  <c r="P332" i="14" s="1"/>
  <c r="Q332" i="14"/>
  <c r="N332" i="14" s="1"/>
  <c r="M332" i="14" s="1"/>
  <c r="U332" i="14"/>
  <c r="S95" i="14"/>
  <c r="U95" i="14"/>
  <c r="U97" i="14"/>
  <c r="S97" i="14"/>
  <c r="R99" i="14"/>
  <c r="P99" i="14"/>
  <c r="S106" i="14"/>
  <c r="U106" i="14"/>
  <c r="U110" i="14"/>
  <c r="S110" i="14"/>
  <c r="R257" i="14"/>
  <c r="Q270" i="14"/>
  <c r="N270" i="14" s="1"/>
  <c r="M270" i="14" s="1"/>
  <c r="S270" i="14"/>
  <c r="P270" i="14" s="1"/>
  <c r="U270" i="14"/>
  <c r="S273" i="14"/>
  <c r="P273" i="14" s="1"/>
  <c r="U273" i="14"/>
  <c r="Q273" i="14"/>
  <c r="N273" i="14" s="1"/>
  <c r="M273" i="14" s="1"/>
  <c r="R279" i="14"/>
  <c r="K591" i="11"/>
  <c r="L591" i="11" s="1"/>
  <c r="K595" i="11"/>
  <c r="L595" i="11" s="1"/>
  <c r="K605" i="11"/>
  <c r="L605" i="11" s="1"/>
  <c r="K610" i="11"/>
  <c r="L610" i="11" s="1"/>
  <c r="K621" i="11"/>
  <c r="L621" i="11" s="1"/>
  <c r="K625" i="11"/>
  <c r="L625" i="11" s="1"/>
  <c r="K634" i="11"/>
  <c r="L634" i="11" s="1"/>
  <c r="K638" i="11"/>
  <c r="L638" i="11" s="1"/>
  <c r="K642" i="11"/>
  <c r="L642" i="11" s="1"/>
  <c r="K647" i="11"/>
  <c r="L647" i="11" s="1"/>
  <c r="K657" i="11"/>
  <c r="L657" i="11" s="1"/>
  <c r="K664" i="11"/>
  <c r="L664" i="11" s="1"/>
  <c r="K668" i="11"/>
  <c r="L668" i="11" s="1"/>
  <c r="K674" i="11"/>
  <c r="L674" i="11" s="1"/>
  <c r="K685" i="11"/>
  <c r="L685" i="11" s="1"/>
  <c r="J121" i="14"/>
  <c r="I121" i="14" s="1"/>
  <c r="Q172" i="14"/>
  <c r="U172" i="14"/>
  <c r="S186" i="14"/>
  <c r="Q186" i="14"/>
  <c r="N186" i="14" s="1"/>
  <c r="M186" i="14" s="1"/>
  <c r="U186" i="14"/>
  <c r="U192" i="14"/>
  <c r="S192" i="14"/>
  <c r="Q192" i="14"/>
  <c r="N192" i="14" s="1"/>
  <c r="M192" i="14" s="1"/>
  <c r="S194" i="14"/>
  <c r="Q194" i="14"/>
  <c r="N194" i="14" s="1"/>
  <c r="M194" i="14" s="1"/>
  <c r="U194" i="14"/>
  <c r="R232" i="14"/>
  <c r="R260" i="14"/>
  <c r="R271" i="14"/>
  <c r="R277" i="14"/>
  <c r="S118" i="14"/>
  <c r="S129" i="14"/>
  <c r="S133" i="14"/>
  <c r="Q141" i="14"/>
  <c r="Q170" i="14"/>
  <c r="Q176" i="14"/>
  <c r="S188" i="14"/>
  <c r="S189" i="14"/>
  <c r="Q190" i="14"/>
  <c r="N190" i="14" s="1"/>
  <c r="M190" i="14" s="1"/>
  <c r="S196" i="14"/>
  <c r="S199" i="14"/>
  <c r="Q200" i="14"/>
  <c r="N200" i="14" s="1"/>
  <c r="M200" i="14" s="1"/>
  <c r="U271" i="14"/>
  <c r="S271" i="14"/>
  <c r="P271" i="14" s="1"/>
  <c r="S277" i="14"/>
  <c r="P277" i="14" s="1"/>
  <c r="U277" i="14"/>
  <c r="R286" i="14"/>
  <c r="S289" i="14"/>
  <c r="P289" i="14" s="1"/>
  <c r="Q289" i="14"/>
  <c r="N289" i="14" s="1"/>
  <c r="M289" i="14" s="1"/>
  <c r="U289" i="14"/>
  <c r="P304" i="14"/>
  <c r="I309" i="14"/>
  <c r="G309" i="14"/>
  <c r="D309" i="14" s="1"/>
  <c r="U323" i="14"/>
  <c r="Q323" i="14"/>
  <c r="N323" i="14" s="1"/>
  <c r="M323" i="14" s="1"/>
  <c r="S323" i="14"/>
  <c r="P323" i="14" s="1"/>
  <c r="S365" i="14"/>
  <c r="Q365" i="14"/>
  <c r="N365" i="14" s="1"/>
  <c r="M365" i="14" s="1"/>
  <c r="U365" i="14"/>
  <c r="J481" i="14"/>
  <c r="I538" i="14"/>
  <c r="G538" i="14"/>
  <c r="S540" i="14"/>
  <c r="P540" i="14" s="1"/>
  <c r="Q540" i="14"/>
  <c r="R540" i="14" s="1"/>
  <c r="U540" i="14"/>
  <c r="U589" i="14"/>
  <c r="Q589" i="14"/>
  <c r="R589" i="14" s="1"/>
  <c r="S589" i="14"/>
  <c r="P589" i="14" s="1"/>
  <c r="S596" i="14"/>
  <c r="P596" i="14" s="1"/>
  <c r="Q596" i="14"/>
  <c r="R596" i="14" s="1"/>
  <c r="U596" i="14"/>
  <c r="P195" i="14"/>
  <c r="U256" i="14"/>
  <c r="U260" i="14"/>
  <c r="S263" i="14"/>
  <c r="P263" i="14" s="1"/>
  <c r="S267" i="14"/>
  <c r="P267" i="14" s="1"/>
  <c r="U269" i="14"/>
  <c r="U275" i="14"/>
  <c r="S275" i="14"/>
  <c r="P275" i="14" s="1"/>
  <c r="S281" i="14"/>
  <c r="P281" i="14" s="1"/>
  <c r="U281" i="14"/>
  <c r="R282" i="14"/>
  <c r="S285" i="14"/>
  <c r="P285" i="14" s="1"/>
  <c r="Q285" i="14"/>
  <c r="N285" i="14" s="1"/>
  <c r="M285" i="14" s="1"/>
  <c r="U285" i="14"/>
  <c r="S315" i="14"/>
  <c r="P315" i="14" s="1"/>
  <c r="Q315" i="14"/>
  <c r="N315" i="14" s="1"/>
  <c r="M315" i="14" s="1"/>
  <c r="U315" i="14"/>
  <c r="U279" i="14"/>
  <c r="S279" i="14"/>
  <c r="P279" i="14" s="1"/>
  <c r="S367" i="14"/>
  <c r="Q367" i="14"/>
  <c r="N367" i="14" s="1"/>
  <c r="M367" i="14" s="1"/>
  <c r="U367" i="14"/>
  <c r="S283" i="14"/>
  <c r="P283" i="14" s="1"/>
  <c r="S287" i="14"/>
  <c r="P287" i="14" s="1"/>
  <c r="S291" i="14"/>
  <c r="P291" i="14" s="1"/>
  <c r="Q300" i="14"/>
  <c r="N300" i="14" s="1"/>
  <c r="M300" i="14" s="1"/>
  <c r="U324" i="14"/>
  <c r="Q324" i="14"/>
  <c r="N324" i="14" s="1"/>
  <c r="M324" i="14" s="1"/>
  <c r="S344" i="14"/>
  <c r="P344" i="14" s="1"/>
  <c r="U344" i="14"/>
  <c r="Q344" i="14"/>
  <c r="N344" i="14" s="1"/>
  <c r="M344" i="14" s="1"/>
  <c r="J442" i="14"/>
  <c r="I442" i="14" s="1"/>
  <c r="G442" i="14" s="1"/>
  <c r="F442" i="14" s="1"/>
  <c r="D442" i="14" s="1"/>
  <c r="C442" i="14" s="1"/>
  <c r="J491" i="14"/>
  <c r="I548" i="14"/>
  <c r="G548" i="14"/>
  <c r="U578" i="14"/>
  <c r="Q578" i="14"/>
  <c r="R578" i="14" s="1"/>
  <c r="S578" i="14"/>
  <c r="P578" i="14" s="1"/>
  <c r="I581" i="14"/>
  <c r="G581" i="14"/>
  <c r="S643" i="14"/>
  <c r="P643" i="14" s="1"/>
  <c r="Q643" i="14"/>
  <c r="N643" i="14" s="1"/>
  <c r="M643" i="14" s="1"/>
  <c r="U643" i="14"/>
  <c r="U321" i="14"/>
  <c r="Q321" i="14"/>
  <c r="N321" i="14" s="1"/>
  <c r="M321" i="14" s="1"/>
  <c r="S343" i="14"/>
  <c r="P343" i="14" s="1"/>
  <c r="Q343" i="14"/>
  <c r="N343" i="14" s="1"/>
  <c r="M343" i="14" s="1"/>
  <c r="U343" i="14"/>
  <c r="S416" i="14"/>
  <c r="R416" i="14" s="1"/>
  <c r="Q416" i="14"/>
  <c r="N416" i="14" s="1"/>
  <c r="M416" i="14" s="1"/>
  <c r="U416" i="14"/>
  <c r="U432" i="14"/>
  <c r="S432" i="14"/>
  <c r="S439" i="14"/>
  <c r="U439" i="14"/>
  <c r="J446" i="14"/>
  <c r="J460" i="14"/>
  <c r="J499" i="14"/>
  <c r="I558" i="14"/>
  <c r="G558" i="14"/>
  <c r="U571" i="14"/>
  <c r="Q571" i="14"/>
  <c r="R571" i="14" s="1"/>
  <c r="S571" i="14"/>
  <c r="U300" i="14"/>
  <c r="Q317" i="14"/>
  <c r="N317" i="14" s="1"/>
  <c r="M317" i="14" s="1"/>
  <c r="U322" i="14"/>
  <c r="Q322" i="14"/>
  <c r="N322" i="14" s="1"/>
  <c r="M322" i="14" s="1"/>
  <c r="S333" i="14"/>
  <c r="P333" i="14" s="1"/>
  <c r="U333" i="14"/>
  <c r="Q371" i="14"/>
  <c r="U371" i="14"/>
  <c r="S408" i="14"/>
  <c r="R408" i="14" s="1"/>
  <c r="Q408" i="14"/>
  <c r="N408" i="14" s="1"/>
  <c r="M408" i="14" s="1"/>
  <c r="U408" i="14"/>
  <c r="U425" i="14"/>
  <c r="S425" i="14"/>
  <c r="U449" i="14"/>
  <c r="S449" i="14"/>
  <c r="I526" i="14"/>
  <c r="G526" i="14"/>
  <c r="S532" i="14"/>
  <c r="P532" i="14" s="1"/>
  <c r="Q532" i="14"/>
  <c r="R532" i="14" s="1"/>
  <c r="U532" i="14"/>
  <c r="Q350" i="14"/>
  <c r="N350" i="14" s="1"/>
  <c r="M350" i="14" s="1"/>
  <c r="S354" i="14"/>
  <c r="Q366" i="14"/>
  <c r="N366" i="14" s="1"/>
  <c r="M366" i="14" s="1"/>
  <c r="I371" i="14"/>
  <c r="G371" i="14"/>
  <c r="Q373" i="14"/>
  <c r="U373" i="14"/>
  <c r="Q404" i="14"/>
  <c r="N404" i="14" s="1"/>
  <c r="M404" i="14" s="1"/>
  <c r="U411" i="14"/>
  <c r="Q411" i="14"/>
  <c r="N411" i="14" s="1"/>
  <c r="M411" i="14" s="1"/>
  <c r="Q412" i="14"/>
  <c r="N412" i="14" s="1"/>
  <c r="M412" i="14" s="1"/>
  <c r="U419" i="14"/>
  <c r="Q419" i="14"/>
  <c r="N419" i="14" s="1"/>
  <c r="M419" i="14" s="1"/>
  <c r="Q420" i="14"/>
  <c r="N420" i="14" s="1"/>
  <c r="M420" i="14" s="1"/>
  <c r="J441" i="14"/>
  <c r="I441" i="14" s="1"/>
  <c r="G441" i="14" s="1"/>
  <c r="F441" i="14" s="1"/>
  <c r="D441" i="14" s="1"/>
  <c r="C441" i="14" s="1"/>
  <c r="U459" i="14"/>
  <c r="S459" i="14"/>
  <c r="J467" i="14"/>
  <c r="J480" i="14"/>
  <c r="J485" i="14"/>
  <c r="J500" i="14"/>
  <c r="U551" i="14"/>
  <c r="Q551" i="14"/>
  <c r="R551" i="14" s="1"/>
  <c r="Q568" i="14"/>
  <c r="R568" i="14" s="1"/>
  <c r="U568" i="14"/>
  <c r="S568" i="14"/>
  <c r="P568" i="14" s="1"/>
  <c r="G626" i="14"/>
  <c r="I626" i="14"/>
  <c r="S359" i="14"/>
  <c r="P359" i="14" s="1"/>
  <c r="Q359" i="14"/>
  <c r="N359" i="14" s="1"/>
  <c r="M359" i="14" s="1"/>
  <c r="I373" i="14"/>
  <c r="G373" i="14"/>
  <c r="U428" i="14"/>
  <c r="J430" i="14"/>
  <c r="I430" i="14" s="1"/>
  <c r="G430" i="14" s="1"/>
  <c r="F430" i="14" s="1"/>
  <c r="D430" i="14" s="1"/>
  <c r="C430" i="14" s="1"/>
  <c r="U435" i="14"/>
  <c r="J437" i="14"/>
  <c r="I437" i="14" s="1"/>
  <c r="G437" i="14" s="1"/>
  <c r="F437" i="14" s="1"/>
  <c r="D437" i="14" s="1"/>
  <c r="C437" i="14" s="1"/>
  <c r="U452" i="14"/>
  <c r="J457" i="14"/>
  <c r="J486" i="14"/>
  <c r="J493" i="14"/>
  <c r="U497" i="14"/>
  <c r="J507" i="14"/>
  <c r="S552" i="14"/>
  <c r="P552" i="14" s="1"/>
  <c r="Q552" i="14"/>
  <c r="R552" i="14" s="1"/>
  <c r="U563" i="14"/>
  <c r="Q563" i="14"/>
  <c r="R563" i="14" s="1"/>
  <c r="S563" i="14"/>
  <c r="P563" i="14" s="1"/>
  <c r="S611" i="14"/>
  <c r="P611" i="14" s="1"/>
  <c r="Q611" i="14"/>
  <c r="R611" i="14" s="1"/>
  <c r="I625" i="14"/>
  <c r="G625" i="14"/>
  <c r="Q630" i="14"/>
  <c r="R630" i="14" s="1"/>
  <c r="U630" i="14"/>
  <c r="U327" i="14"/>
  <c r="Q327" i="14"/>
  <c r="N327" i="14" s="1"/>
  <c r="M327" i="14" s="1"/>
  <c r="U350" i="14"/>
  <c r="U359" i="14"/>
  <c r="U366" i="14"/>
  <c r="U404" i="14"/>
  <c r="U407" i="14"/>
  <c r="Q407" i="14"/>
  <c r="N407" i="14" s="1"/>
  <c r="M407" i="14" s="1"/>
  <c r="U412" i="14"/>
  <c r="U415" i="14"/>
  <c r="Q415" i="14"/>
  <c r="N415" i="14" s="1"/>
  <c r="M415" i="14" s="1"/>
  <c r="U420" i="14"/>
  <c r="U424" i="14"/>
  <c r="J426" i="14"/>
  <c r="I426" i="14" s="1"/>
  <c r="G426" i="14" s="1"/>
  <c r="F426" i="14" s="1"/>
  <c r="D426" i="14" s="1"/>
  <c r="C426" i="14" s="1"/>
  <c r="J433" i="14"/>
  <c r="I433" i="14" s="1"/>
  <c r="G433" i="14" s="1"/>
  <c r="F433" i="14" s="1"/>
  <c r="D433" i="14" s="1"/>
  <c r="C433" i="14" s="1"/>
  <c r="U448" i="14"/>
  <c r="J450" i="14"/>
  <c r="S457" i="14"/>
  <c r="U457" i="14"/>
  <c r="J489" i="14"/>
  <c r="U510" i="14"/>
  <c r="S510" i="14"/>
  <c r="U527" i="14"/>
  <c r="Q527" i="14"/>
  <c r="R527" i="14" s="1"/>
  <c r="U539" i="14"/>
  <c r="Q539" i="14"/>
  <c r="R539" i="14" s="1"/>
  <c r="U549" i="14"/>
  <c r="Q549" i="14"/>
  <c r="R549" i="14" s="1"/>
  <c r="U552" i="14"/>
  <c r="U567" i="14"/>
  <c r="Q567" i="14"/>
  <c r="R567" i="14" s="1"/>
  <c r="S567" i="14"/>
  <c r="P567" i="14" s="1"/>
  <c r="U611" i="14"/>
  <c r="S612" i="14"/>
  <c r="P612" i="14" s="1"/>
  <c r="Q612" i="14"/>
  <c r="R612" i="14" s="1"/>
  <c r="U612" i="14"/>
  <c r="U616" i="14"/>
  <c r="Q616" i="14"/>
  <c r="R616" i="14" s="1"/>
  <c r="J463" i="14"/>
  <c r="J476" i="14"/>
  <c r="J483" i="14"/>
  <c r="I533" i="14"/>
  <c r="I534" i="14"/>
  <c r="G534" i="14"/>
  <c r="I541" i="14"/>
  <c r="I542" i="14"/>
  <c r="G542" i="14"/>
  <c r="I553" i="14"/>
  <c r="I554" i="14"/>
  <c r="G554" i="14"/>
  <c r="U561" i="14"/>
  <c r="Q561" i="14"/>
  <c r="R561" i="14" s="1"/>
  <c r="I578" i="14"/>
  <c r="G578" i="14"/>
  <c r="S605" i="14"/>
  <c r="P605" i="14" s="1"/>
  <c r="Q605" i="14"/>
  <c r="R605" i="14" s="1"/>
  <c r="U605" i="14"/>
  <c r="J511" i="14"/>
  <c r="U522" i="14"/>
  <c r="Q522" i="14"/>
  <c r="R522" i="14" s="1"/>
  <c r="U535" i="14"/>
  <c r="Q535" i="14"/>
  <c r="R535" i="14" s="1"/>
  <c r="U543" i="14"/>
  <c r="Q543" i="14"/>
  <c r="R543" i="14" s="1"/>
  <c r="U555" i="14"/>
  <c r="Q555" i="14"/>
  <c r="R555" i="14" s="1"/>
  <c r="Q564" i="14"/>
  <c r="R564" i="14" s="1"/>
  <c r="U564" i="14"/>
  <c r="U590" i="14"/>
  <c r="Q590" i="14"/>
  <c r="R590" i="14" s="1"/>
  <c r="I596" i="14"/>
  <c r="G596" i="14"/>
  <c r="I602" i="14"/>
  <c r="G602" i="14"/>
  <c r="G609" i="14"/>
  <c r="I609" i="14"/>
  <c r="U617" i="14"/>
  <c r="Q617" i="14"/>
  <c r="R617" i="14" s="1"/>
  <c r="G563" i="14"/>
  <c r="G567" i="14"/>
  <c r="I577" i="14"/>
  <c r="U585" i="14"/>
  <c r="Q585" i="14"/>
  <c r="R585" i="14" s="1"/>
  <c r="I589" i="14"/>
  <c r="G589" i="14"/>
  <c r="S601" i="14"/>
  <c r="P601" i="14" s="1"/>
  <c r="Q601" i="14"/>
  <c r="R601" i="14" s="1"/>
  <c r="S608" i="14"/>
  <c r="P608" i="14" s="1"/>
  <c r="Q608" i="14"/>
  <c r="R608" i="14" s="1"/>
  <c r="U608" i="14"/>
  <c r="I612" i="14"/>
  <c r="G612" i="14"/>
  <c r="S622" i="14"/>
  <c r="P622" i="14" s="1"/>
  <c r="Q622" i="14"/>
  <c r="R622" i="14" s="1"/>
  <c r="U581" i="14"/>
  <c r="Q581" i="14"/>
  <c r="R581" i="14" s="1"/>
  <c r="I585" i="14"/>
  <c r="G585" i="14"/>
  <c r="S594" i="14"/>
  <c r="P594" i="14" s="1"/>
  <c r="Q594" i="14"/>
  <c r="R594" i="14" s="1"/>
  <c r="U601" i="14"/>
  <c r="S602" i="14"/>
  <c r="P602" i="14" s="1"/>
  <c r="Q602" i="14"/>
  <c r="R602" i="14" s="1"/>
  <c r="U602" i="14"/>
  <c r="I608" i="14"/>
  <c r="G608" i="14"/>
  <c r="U622" i="14"/>
  <c r="S625" i="14"/>
  <c r="P625" i="14" s="1"/>
  <c r="Q625" i="14"/>
  <c r="R625" i="14" s="1"/>
  <c r="U625" i="14"/>
  <c r="I584" i="14"/>
  <c r="I588" i="14"/>
  <c r="U600" i="14"/>
  <c r="Q600" i="14"/>
  <c r="R600" i="14" s="1"/>
  <c r="U604" i="14"/>
  <c r="Q604" i="14"/>
  <c r="R604" i="14" s="1"/>
  <c r="U610" i="14"/>
  <c r="Q610" i="14"/>
  <c r="R610" i="14" s="1"/>
  <c r="U621" i="14"/>
  <c r="Q621" i="14"/>
  <c r="R621" i="14" s="1"/>
  <c r="Q633" i="14"/>
  <c r="N633" i="14" s="1"/>
  <c r="M633" i="14" s="1"/>
  <c r="Q634" i="14"/>
  <c r="N634" i="14" s="1"/>
  <c r="M634" i="14" s="1"/>
  <c r="Q635" i="14"/>
  <c r="N635" i="14" s="1"/>
  <c r="M635" i="14" s="1"/>
  <c r="Q636" i="14"/>
  <c r="N636" i="14" s="1"/>
  <c r="M636" i="14" s="1"/>
  <c r="Q637" i="14"/>
  <c r="N637" i="14" s="1"/>
  <c r="M637" i="14" s="1"/>
  <c r="Q640" i="14"/>
  <c r="N640" i="14" s="1"/>
  <c r="M640" i="14" s="1"/>
  <c r="C2" i="18" l="1"/>
  <c r="E2" i="18"/>
  <c r="J405" i="14"/>
  <c r="G508" i="14"/>
  <c r="F508" i="14" s="1"/>
  <c r="I452" i="14"/>
  <c r="R242" i="14"/>
  <c r="R234" i="14"/>
  <c r="I466" i="14"/>
  <c r="G478" i="14"/>
  <c r="D478" i="14" s="1"/>
  <c r="C478" i="14" s="1"/>
  <c r="J413" i="14"/>
  <c r="G413" i="14" s="1"/>
  <c r="G497" i="14"/>
  <c r="D497" i="14" s="1"/>
  <c r="C497" i="14" s="1"/>
  <c r="R268" i="14"/>
  <c r="J641" i="14"/>
  <c r="I641" i="14" s="1"/>
  <c r="J414" i="14"/>
  <c r="G414" i="14" s="1"/>
  <c r="F414" i="14" s="1"/>
  <c r="I43" i="14"/>
  <c r="J275" i="14"/>
  <c r="I275" i="14" s="1"/>
  <c r="I316" i="14"/>
  <c r="J90" i="14"/>
  <c r="F567" i="14"/>
  <c r="D567" i="14"/>
  <c r="C567" i="14" s="1"/>
  <c r="F534" i="14"/>
  <c r="D534" i="14"/>
  <c r="C534" i="14" s="1"/>
  <c r="F371" i="14"/>
  <c r="D371" i="14"/>
  <c r="C371" i="14" s="1"/>
  <c r="F526" i="14"/>
  <c r="D526" i="14"/>
  <c r="C526" i="14" s="1"/>
  <c r="F558" i="14"/>
  <c r="D558" i="14"/>
  <c r="C558" i="14" s="1"/>
  <c r="F581" i="14"/>
  <c r="D581" i="14"/>
  <c r="C581" i="14" s="1"/>
  <c r="F309" i="14"/>
  <c r="C309" i="14"/>
  <c r="F549" i="14"/>
  <c r="D549" i="14"/>
  <c r="C549" i="14" s="1"/>
  <c r="F551" i="14"/>
  <c r="D551" i="14"/>
  <c r="C551" i="14" s="1"/>
  <c r="F509" i="14"/>
  <c r="D509" i="14"/>
  <c r="C509" i="14" s="1"/>
  <c r="F552" i="14"/>
  <c r="D552" i="14"/>
  <c r="C552" i="14" s="1"/>
  <c r="F462" i="14"/>
  <c r="D462" i="14"/>
  <c r="C462" i="14" s="1"/>
  <c r="F536" i="14"/>
  <c r="D536" i="14"/>
  <c r="C536" i="14" s="1"/>
  <c r="F479" i="14"/>
  <c r="D479" i="14"/>
  <c r="C479" i="14" s="1"/>
  <c r="F608" i="14"/>
  <c r="D608" i="14"/>
  <c r="C608" i="14" s="1"/>
  <c r="F585" i="14"/>
  <c r="D585" i="14"/>
  <c r="C585" i="14" s="1"/>
  <c r="F609" i="14"/>
  <c r="D609" i="14"/>
  <c r="C609" i="14" s="1"/>
  <c r="F542" i="14"/>
  <c r="D542" i="14"/>
  <c r="C542" i="14" s="1"/>
  <c r="F548" i="14"/>
  <c r="D548" i="14"/>
  <c r="C548" i="14" s="1"/>
  <c r="F524" i="14"/>
  <c r="D524" i="14"/>
  <c r="C524" i="14" s="1"/>
  <c r="F620" i="14"/>
  <c r="D620" i="14"/>
  <c r="C620" i="14" s="1"/>
  <c r="F527" i="14"/>
  <c r="D527" i="14"/>
  <c r="C527" i="14" s="1"/>
  <c r="F532" i="14"/>
  <c r="D532" i="14"/>
  <c r="C532" i="14" s="1"/>
  <c r="F372" i="14"/>
  <c r="D372" i="14"/>
  <c r="C372" i="14" s="1"/>
  <c r="F543" i="14"/>
  <c r="D543" i="14"/>
  <c r="C543" i="14" s="1"/>
  <c r="I462" i="14"/>
  <c r="F487" i="14"/>
  <c r="D487" i="14"/>
  <c r="C487" i="14" s="1"/>
  <c r="F601" i="14"/>
  <c r="D601" i="14"/>
  <c r="C601" i="14" s="1"/>
  <c r="F504" i="14"/>
  <c r="D504" i="14"/>
  <c r="C504" i="14" s="1"/>
  <c r="F597" i="14"/>
  <c r="D597" i="14"/>
  <c r="C597" i="14" s="1"/>
  <c r="F570" i="14"/>
  <c r="D570" i="14"/>
  <c r="C570" i="14" s="1"/>
  <c r="F490" i="14"/>
  <c r="D490" i="14"/>
  <c r="C490" i="14" s="1"/>
  <c r="F465" i="14"/>
  <c r="D465" i="14"/>
  <c r="C465" i="14" s="1"/>
  <c r="F605" i="14"/>
  <c r="D605" i="14"/>
  <c r="C605" i="14" s="1"/>
  <c r="F583" i="14"/>
  <c r="D583" i="14"/>
  <c r="C583" i="14" s="1"/>
  <c r="F555" i="14"/>
  <c r="D555" i="14"/>
  <c r="C555" i="14" s="1"/>
  <c r="F448" i="14"/>
  <c r="D448" i="14"/>
  <c r="C448" i="14" s="1"/>
  <c r="F594" i="14"/>
  <c r="D594" i="14"/>
  <c r="C594" i="14" s="1"/>
  <c r="D316" i="14"/>
  <c r="C316" i="14" s="1"/>
  <c r="F539" i="14"/>
  <c r="D539" i="14"/>
  <c r="C539" i="14" s="1"/>
  <c r="F535" i="14"/>
  <c r="D535" i="14"/>
  <c r="C535" i="14" s="1"/>
  <c r="J98" i="14"/>
  <c r="F612" i="14"/>
  <c r="D612" i="14"/>
  <c r="C612" i="14" s="1"/>
  <c r="F596" i="14"/>
  <c r="D596" i="14"/>
  <c r="C596" i="14" s="1"/>
  <c r="F452" i="14"/>
  <c r="D452" i="14"/>
  <c r="C452" i="14" s="1"/>
  <c r="F547" i="14"/>
  <c r="D547" i="14"/>
  <c r="C547" i="14" s="1"/>
  <c r="F561" i="14"/>
  <c r="D561" i="14"/>
  <c r="C561" i="14" s="1"/>
  <c r="F474" i="14"/>
  <c r="D474" i="14"/>
  <c r="C474" i="14" s="1"/>
  <c r="F569" i="14"/>
  <c r="D569" i="14"/>
  <c r="C569" i="14" s="1"/>
  <c r="F562" i="14"/>
  <c r="D562" i="14"/>
  <c r="C562" i="14" s="1"/>
  <c r="F621" i="14"/>
  <c r="D621" i="14"/>
  <c r="C621" i="14" s="1"/>
  <c r="F563" i="14"/>
  <c r="D563" i="14"/>
  <c r="C563" i="14" s="1"/>
  <c r="F602" i="14"/>
  <c r="D602" i="14"/>
  <c r="C602" i="14" s="1"/>
  <c r="F578" i="14"/>
  <c r="D578" i="14"/>
  <c r="C578" i="14" s="1"/>
  <c r="F554" i="14"/>
  <c r="D554" i="14"/>
  <c r="C554" i="14" s="1"/>
  <c r="F373" i="14"/>
  <c r="D373" i="14"/>
  <c r="C373" i="14" s="1"/>
  <c r="R236" i="14"/>
  <c r="I137" i="14"/>
  <c r="F600" i="14"/>
  <c r="D600" i="14"/>
  <c r="C600" i="14" s="1"/>
  <c r="F622" i="14"/>
  <c r="D622" i="14"/>
  <c r="C622" i="14" s="1"/>
  <c r="F564" i="14"/>
  <c r="D564" i="14"/>
  <c r="C564" i="14" s="1"/>
  <c r="F580" i="14"/>
  <c r="D580" i="14"/>
  <c r="C580" i="14" s="1"/>
  <c r="F198" i="14"/>
  <c r="D198" i="14"/>
  <c r="C198" i="14" s="1"/>
  <c r="F576" i="14"/>
  <c r="D576" i="14"/>
  <c r="C576" i="14" s="1"/>
  <c r="F566" i="14"/>
  <c r="D566" i="14"/>
  <c r="C566" i="14" s="1"/>
  <c r="F506" i="14"/>
  <c r="D506" i="14"/>
  <c r="C506" i="14" s="1"/>
  <c r="F466" i="14"/>
  <c r="D466" i="14"/>
  <c r="C466" i="14" s="1"/>
  <c r="F589" i="14"/>
  <c r="D589" i="14"/>
  <c r="C589" i="14" s="1"/>
  <c r="F625" i="14"/>
  <c r="D625" i="14"/>
  <c r="C625" i="14" s="1"/>
  <c r="F626" i="14"/>
  <c r="D626" i="14"/>
  <c r="C626" i="14" s="1"/>
  <c r="F538" i="14"/>
  <c r="D538" i="14"/>
  <c r="C538" i="14" s="1"/>
  <c r="F610" i="14"/>
  <c r="D610" i="14"/>
  <c r="C610" i="14" s="1"/>
  <c r="F498" i="14"/>
  <c r="D498" i="14"/>
  <c r="C498" i="14" s="1"/>
  <c r="F604" i="14"/>
  <c r="D604" i="14"/>
  <c r="C604" i="14" s="1"/>
  <c r="F522" i="14"/>
  <c r="D522" i="14"/>
  <c r="C522" i="14" s="1"/>
  <c r="F586" i="14"/>
  <c r="D586" i="14"/>
  <c r="C586" i="14" s="1"/>
  <c r="F603" i="14"/>
  <c r="D603" i="14"/>
  <c r="C603" i="14" s="1"/>
  <c r="F582" i="14"/>
  <c r="D582" i="14"/>
  <c r="C582" i="14" s="1"/>
  <c r="F568" i="14"/>
  <c r="D568" i="14"/>
  <c r="C568" i="14" s="1"/>
  <c r="F611" i="14"/>
  <c r="D611" i="14"/>
  <c r="C611" i="14" s="1"/>
  <c r="F587" i="14"/>
  <c r="D587" i="14"/>
  <c r="C587" i="14" s="1"/>
  <c r="F523" i="14"/>
  <c r="D523" i="14"/>
  <c r="C523" i="14" s="1"/>
  <c r="F445" i="14"/>
  <c r="D445" i="14"/>
  <c r="C445" i="14" s="1"/>
  <c r="F475" i="14"/>
  <c r="D475" i="14"/>
  <c r="C475" i="14" s="1"/>
  <c r="R252" i="14"/>
  <c r="N252" i="14"/>
  <c r="M252" i="14" s="1"/>
  <c r="R264" i="14"/>
  <c r="N264" i="14"/>
  <c r="M264" i="14" s="1"/>
  <c r="N177" i="14"/>
  <c r="J177" i="14" s="1"/>
  <c r="G177" i="14" s="1"/>
  <c r="D177" i="14" s="1"/>
  <c r="N142" i="14"/>
  <c r="J142" i="14" s="1"/>
  <c r="N141" i="14"/>
  <c r="J141" i="14" s="1"/>
  <c r="N178" i="14"/>
  <c r="J178" i="14" s="1"/>
  <c r="G178" i="14" s="1"/>
  <c r="D178" i="14" s="1"/>
  <c r="R269" i="14"/>
  <c r="N269" i="14"/>
  <c r="M269" i="14" s="1"/>
  <c r="R287" i="14"/>
  <c r="N287" i="14"/>
  <c r="M287" i="14" s="1"/>
  <c r="R262" i="14"/>
  <c r="N262" i="14"/>
  <c r="M262" i="14" s="1"/>
  <c r="R250" i="14"/>
  <c r="N250" i="14"/>
  <c r="M250" i="14" s="1"/>
  <c r="R238" i="14"/>
  <c r="N238" i="14"/>
  <c r="M238" i="14" s="1"/>
  <c r="P38" i="14"/>
  <c r="N38" i="14"/>
  <c r="M38" i="14" s="1"/>
  <c r="P53" i="14"/>
  <c r="N53" i="14"/>
  <c r="M53" i="14" s="1"/>
  <c r="P188" i="14"/>
  <c r="N188" i="14"/>
  <c r="M188" i="14" s="1"/>
  <c r="R244" i="14"/>
  <c r="N244" i="14"/>
  <c r="M244" i="14" s="1"/>
  <c r="P29" i="14"/>
  <c r="N29" i="14"/>
  <c r="M29" i="14" s="1"/>
  <c r="R283" i="14"/>
  <c r="N283" i="14"/>
  <c r="M283" i="14" s="1"/>
  <c r="R261" i="14"/>
  <c r="N261" i="14"/>
  <c r="M261" i="14" s="1"/>
  <c r="R291" i="14"/>
  <c r="N291" i="14"/>
  <c r="M291" i="14" s="1"/>
  <c r="R334" i="14"/>
  <c r="N334" i="14"/>
  <c r="M334" i="14" s="1"/>
  <c r="R517" i="14"/>
  <c r="N517" i="14"/>
  <c r="M517" i="14" s="1"/>
  <c r="R314" i="14"/>
  <c r="N314" i="14"/>
  <c r="M314" i="14" s="1"/>
  <c r="N170" i="14"/>
  <c r="J170" i="14" s="1"/>
  <c r="G170" i="14" s="1"/>
  <c r="D170" i="14" s="1"/>
  <c r="R258" i="14"/>
  <c r="N258" i="14"/>
  <c r="M258" i="14" s="1"/>
  <c r="I509" i="14"/>
  <c r="R336" i="14"/>
  <c r="N336" i="14"/>
  <c r="M336" i="14" s="1"/>
  <c r="R248" i="14"/>
  <c r="N248" i="14"/>
  <c r="M248" i="14" s="1"/>
  <c r="P15" i="14"/>
  <c r="N15" i="14"/>
  <c r="M15" i="14" s="1"/>
  <c r="N169" i="14"/>
  <c r="J169" i="14" s="1"/>
  <c r="G169" i="14" s="1"/>
  <c r="D169" i="14" s="1"/>
  <c r="P129" i="14"/>
  <c r="N129" i="14"/>
  <c r="M129" i="14" s="1"/>
  <c r="P369" i="14"/>
  <c r="N369" i="14"/>
  <c r="M369" i="14" s="1"/>
  <c r="N171" i="14"/>
  <c r="J171" i="14" s="1"/>
  <c r="G171" i="14" s="1"/>
  <c r="D171" i="14" s="1"/>
  <c r="R288" i="14"/>
  <c r="N288" i="14"/>
  <c r="M288" i="14" s="1"/>
  <c r="P23" i="14"/>
  <c r="N23" i="14"/>
  <c r="M23" i="14" s="1"/>
  <c r="P57" i="14"/>
  <c r="N57" i="14"/>
  <c r="M57" i="14" s="1"/>
  <c r="N173" i="14"/>
  <c r="J173" i="14" s="1"/>
  <c r="G173" i="14" s="1"/>
  <c r="D173" i="14" s="1"/>
  <c r="R280" i="14"/>
  <c r="N280" i="14"/>
  <c r="M280" i="14" s="1"/>
  <c r="R276" i="14"/>
  <c r="N276" i="14"/>
  <c r="M276" i="14" s="1"/>
  <c r="I487" i="14"/>
  <c r="N176" i="14"/>
  <c r="J176" i="14" s="1"/>
  <c r="G176" i="14" s="1"/>
  <c r="D176" i="14" s="1"/>
  <c r="N172" i="14"/>
  <c r="J172" i="14" s="1"/>
  <c r="G172" i="14" s="1"/>
  <c r="D172" i="14" s="1"/>
  <c r="N168" i="14"/>
  <c r="J168" i="14" s="1"/>
  <c r="G168" i="14" s="1"/>
  <c r="D168" i="14" s="1"/>
  <c r="P107" i="14"/>
  <c r="N107" i="14"/>
  <c r="M107" i="14" s="1"/>
  <c r="P16" i="14"/>
  <c r="N16" i="14"/>
  <c r="M16" i="14" s="1"/>
  <c r="N132" i="14"/>
  <c r="M132" i="14" s="1"/>
  <c r="P96" i="14"/>
  <c r="N96" i="14"/>
  <c r="M96" i="14" s="1"/>
  <c r="R278" i="14"/>
  <c r="N278" i="14"/>
  <c r="M278" i="14" s="1"/>
  <c r="N417" i="14"/>
  <c r="M417" i="14" s="1"/>
  <c r="R274" i="14"/>
  <c r="N274" i="14"/>
  <c r="M274" i="14" s="1"/>
  <c r="R518" i="14"/>
  <c r="N518" i="14"/>
  <c r="M518" i="14" s="1"/>
  <c r="J342" i="14"/>
  <c r="F99" i="14"/>
  <c r="C99" i="14"/>
  <c r="I99" i="14"/>
  <c r="I506" i="14"/>
  <c r="G459" i="14"/>
  <c r="F45" i="14"/>
  <c r="D45" i="14"/>
  <c r="C45" i="14" s="1"/>
  <c r="F43" i="14"/>
  <c r="D43" i="14"/>
  <c r="C43" i="14" s="1"/>
  <c r="F50" i="14"/>
  <c r="D50" i="14"/>
  <c r="C50" i="14" s="1"/>
  <c r="G461" i="14"/>
  <c r="I50" i="14"/>
  <c r="F137" i="14"/>
  <c r="F20" i="14"/>
  <c r="C20" i="14"/>
  <c r="F30" i="14"/>
  <c r="D30" i="14"/>
  <c r="C30" i="14" s="1"/>
  <c r="F62" i="14"/>
  <c r="D62" i="14"/>
  <c r="C62" i="14" s="1"/>
  <c r="I479" i="14"/>
  <c r="G488" i="14"/>
  <c r="R330" i="14"/>
  <c r="P133" i="14"/>
  <c r="I448" i="14"/>
  <c r="P303" i="14"/>
  <c r="P196" i="14"/>
  <c r="P66" i="14"/>
  <c r="I62" i="14"/>
  <c r="J37" i="14"/>
  <c r="G37" i="14" s="1"/>
  <c r="I445" i="14"/>
  <c r="P372" i="14"/>
  <c r="R240" i="14"/>
  <c r="J329" i="14"/>
  <c r="G329" i="14" s="1"/>
  <c r="P132" i="14"/>
  <c r="I45" i="14"/>
  <c r="I498" i="14"/>
  <c r="I465" i="14"/>
  <c r="P118" i="14"/>
  <c r="I490" i="14"/>
  <c r="P31" i="14"/>
  <c r="J281" i="14"/>
  <c r="I281" i="14" s="1"/>
  <c r="J35" i="14"/>
  <c r="I35" i="14" s="1"/>
  <c r="G455" i="14"/>
  <c r="I20" i="14"/>
  <c r="P49" i="14"/>
  <c r="J421" i="14"/>
  <c r="G421" i="14" s="1"/>
  <c r="J410" i="14"/>
  <c r="G464" i="14"/>
  <c r="I464" i="14"/>
  <c r="J409" i="14"/>
  <c r="I409" i="14" s="1"/>
  <c r="P48" i="14"/>
  <c r="I447" i="14"/>
  <c r="G447" i="14"/>
  <c r="I504" i="14"/>
  <c r="P58" i="14"/>
  <c r="R263" i="14"/>
  <c r="P94" i="14"/>
  <c r="P187" i="14"/>
  <c r="R247" i="14"/>
  <c r="R514" i="14"/>
  <c r="R519" i="14"/>
  <c r="R243" i="14"/>
  <c r="P189" i="14"/>
  <c r="P92" i="14"/>
  <c r="R241" i="14"/>
  <c r="J119" i="14"/>
  <c r="G195" i="14"/>
  <c r="R249" i="14"/>
  <c r="J406" i="14"/>
  <c r="P201" i="14"/>
  <c r="P130" i="14"/>
  <c r="R245" i="14"/>
  <c r="R331" i="14"/>
  <c r="R246" i="14"/>
  <c r="G60" i="14"/>
  <c r="I451" i="14"/>
  <c r="G451" i="14"/>
  <c r="R338" i="14"/>
  <c r="R339" i="14"/>
  <c r="R305" i="14"/>
  <c r="R231" i="14"/>
  <c r="P199" i="14"/>
  <c r="P54" i="14"/>
  <c r="R237" i="14"/>
  <c r="R239" i="14"/>
  <c r="J333" i="14"/>
  <c r="J111" i="14"/>
  <c r="R516" i="14"/>
  <c r="G510" i="14"/>
  <c r="I510" i="14"/>
  <c r="R515" i="14"/>
  <c r="R312" i="14"/>
  <c r="J301" i="14"/>
  <c r="G482" i="14"/>
  <c r="I482" i="14"/>
  <c r="R310" i="14"/>
  <c r="R251" i="14"/>
  <c r="G477" i="14"/>
  <c r="I477" i="14"/>
  <c r="G449" i="14"/>
  <c r="I449" i="14"/>
  <c r="J418" i="14"/>
  <c r="J326" i="14"/>
  <c r="J306" i="14"/>
  <c r="G458" i="14"/>
  <c r="I458" i="14"/>
  <c r="R267" i="14"/>
  <c r="R235" i="14"/>
  <c r="P191" i="14"/>
  <c r="P128" i="14"/>
  <c r="R38" i="14"/>
  <c r="R233" i="14"/>
  <c r="J415" i="14"/>
  <c r="I457" i="14"/>
  <c r="G457" i="14"/>
  <c r="G485" i="14"/>
  <c r="I485" i="14"/>
  <c r="J404" i="14"/>
  <c r="G499" i="14"/>
  <c r="I499" i="14"/>
  <c r="I446" i="14"/>
  <c r="G446" i="14"/>
  <c r="R343" i="14"/>
  <c r="R323" i="14"/>
  <c r="J232" i="14"/>
  <c r="J118" i="14"/>
  <c r="H366" i="11"/>
  <c r="L366" i="11"/>
  <c r="J66" i="14"/>
  <c r="G11" i="14"/>
  <c r="I11" i="14"/>
  <c r="G569" i="11"/>
  <c r="D569" i="11"/>
  <c r="C569" i="11" s="1"/>
  <c r="G407" i="11"/>
  <c r="D407" i="11"/>
  <c r="J169" i="11"/>
  <c r="H169" i="11"/>
  <c r="G22" i="11"/>
  <c r="D22" i="11"/>
  <c r="C22" i="11" s="1"/>
  <c r="E398" i="7"/>
  <c r="C398" i="7"/>
  <c r="E392" i="7"/>
  <c r="C392" i="7"/>
  <c r="C28" i="7"/>
  <c r="E28" i="7"/>
  <c r="G317" i="11"/>
  <c r="D317" i="11"/>
  <c r="C317" i="11" s="1"/>
  <c r="G301" i="11"/>
  <c r="D301" i="11"/>
  <c r="C301" i="11" s="1"/>
  <c r="G269" i="11"/>
  <c r="D269" i="11"/>
  <c r="C269" i="11" s="1"/>
  <c r="G458" i="11"/>
  <c r="D458" i="11"/>
  <c r="C458" i="11" s="1"/>
  <c r="G351" i="11"/>
  <c r="D351" i="11"/>
  <c r="C351" i="11" s="1"/>
  <c r="D160" i="11"/>
  <c r="C160" i="11" s="1"/>
  <c r="G160" i="11"/>
  <c r="G142" i="11"/>
  <c r="D142" i="11"/>
  <c r="C142" i="11" s="1"/>
  <c r="G39" i="11"/>
  <c r="D39" i="11"/>
  <c r="C39" i="11" s="1"/>
  <c r="J20" i="11"/>
  <c r="H20" i="11"/>
  <c r="D15" i="11"/>
  <c r="C15" i="11" s="1"/>
  <c r="G15" i="11"/>
  <c r="E586" i="7"/>
  <c r="C586" i="7"/>
  <c r="C261" i="7"/>
  <c r="E261" i="7"/>
  <c r="E257" i="7"/>
  <c r="C257" i="7"/>
  <c r="E250" i="7"/>
  <c r="C250" i="7"/>
  <c r="E246" i="7"/>
  <c r="C246" i="7"/>
  <c r="C242" i="7"/>
  <c r="E242" i="7"/>
  <c r="E54" i="7"/>
  <c r="C54" i="7"/>
  <c r="C33" i="7"/>
  <c r="E33" i="7"/>
  <c r="G16" i="11"/>
  <c r="D16" i="11"/>
  <c r="C16" i="11" s="1"/>
  <c r="R640" i="14"/>
  <c r="R634" i="14"/>
  <c r="G483" i="14"/>
  <c r="I483" i="14"/>
  <c r="I489" i="14"/>
  <c r="G489" i="14"/>
  <c r="I450" i="14"/>
  <c r="G450" i="14"/>
  <c r="I507" i="14"/>
  <c r="G507" i="14"/>
  <c r="I486" i="14"/>
  <c r="G486" i="14"/>
  <c r="J359" i="14"/>
  <c r="I500" i="14"/>
  <c r="G500" i="14"/>
  <c r="J419" i="14"/>
  <c r="J408" i="14"/>
  <c r="P317" i="14"/>
  <c r="J284" i="14"/>
  <c r="I491" i="14"/>
  <c r="G491" i="14"/>
  <c r="I337" i="14"/>
  <c r="G337" i="14"/>
  <c r="J282" i="14"/>
  <c r="R365" i="14"/>
  <c r="P365" i="14"/>
  <c r="J304" i="14"/>
  <c r="R289" i="14"/>
  <c r="J271" i="14"/>
  <c r="J260" i="14"/>
  <c r="J331" i="14"/>
  <c r="J246" i="14"/>
  <c r="R332" i="14"/>
  <c r="J290" i="14"/>
  <c r="P193" i="14"/>
  <c r="J114" i="14"/>
  <c r="G464" i="11"/>
  <c r="D464" i="11"/>
  <c r="C464" i="11" s="1"/>
  <c r="J403" i="11"/>
  <c r="H403" i="11"/>
  <c r="L403" i="11"/>
  <c r="H362" i="11"/>
  <c r="L362" i="11"/>
  <c r="R259" i="14"/>
  <c r="J115" i="14"/>
  <c r="J106" i="14"/>
  <c r="J31" i="14"/>
  <c r="J234" i="14"/>
  <c r="P134" i="14"/>
  <c r="J58" i="14"/>
  <c r="J24" i="14"/>
  <c r="G18" i="14"/>
  <c r="D18" i="14" s="1"/>
  <c r="E18" i="14" s="1"/>
  <c r="I18" i="14"/>
  <c r="G470" i="11"/>
  <c r="D470" i="11"/>
  <c r="C470" i="11" s="1"/>
  <c r="H377" i="11"/>
  <c r="L377" i="11"/>
  <c r="J339" i="11"/>
  <c r="H339" i="11"/>
  <c r="J163" i="11"/>
  <c r="H163" i="11"/>
  <c r="G150" i="11"/>
  <c r="D150" i="11"/>
  <c r="C150" i="11" s="1"/>
  <c r="J123" i="11"/>
  <c r="H123" i="11"/>
  <c r="J61" i="11"/>
  <c r="H61" i="11"/>
  <c r="E609" i="7"/>
  <c r="C609" i="7"/>
  <c r="E566" i="7"/>
  <c r="C566" i="7"/>
  <c r="E558" i="7"/>
  <c r="C558" i="7"/>
  <c r="E542" i="7"/>
  <c r="C542" i="7"/>
  <c r="E531" i="7"/>
  <c r="C531" i="7"/>
  <c r="E521" i="7"/>
  <c r="C521" i="7"/>
  <c r="E513" i="7"/>
  <c r="C513" i="7"/>
  <c r="E482" i="7"/>
  <c r="C482" i="7"/>
  <c r="E472" i="7"/>
  <c r="C472" i="7"/>
  <c r="E463" i="7"/>
  <c r="C463" i="7"/>
  <c r="E399" i="7"/>
  <c r="C399" i="7"/>
  <c r="E397" i="7"/>
  <c r="C397" i="7"/>
  <c r="E395" i="7"/>
  <c r="C395" i="7"/>
  <c r="E393" i="7"/>
  <c r="C393" i="7"/>
  <c r="C47" i="7"/>
  <c r="E47" i="7"/>
  <c r="G379" i="11"/>
  <c r="D379" i="11"/>
  <c r="C379" i="11" s="1"/>
  <c r="G121" i="11"/>
  <c r="D121" i="11"/>
  <c r="C121" i="11" s="1"/>
  <c r="D62" i="11"/>
  <c r="C62" i="11" s="1"/>
  <c r="G62" i="11"/>
  <c r="J14" i="11"/>
  <c r="H14" i="11"/>
  <c r="E576" i="7"/>
  <c r="C576" i="7"/>
  <c r="G289" i="11"/>
  <c r="D289" i="11"/>
  <c r="C289" i="11" s="1"/>
  <c r="G265" i="11"/>
  <c r="D265" i="11"/>
  <c r="C265" i="11" s="1"/>
  <c r="P89" i="14"/>
  <c r="G572" i="11"/>
  <c r="D572" i="11"/>
  <c r="C572" i="11" s="1"/>
  <c r="G125" i="11"/>
  <c r="D125" i="11"/>
  <c r="C125" i="11" s="1"/>
  <c r="G34" i="11"/>
  <c r="D34" i="11"/>
  <c r="C34" i="11" s="1"/>
  <c r="C572" i="7"/>
  <c r="E572" i="7"/>
  <c r="C564" i="7"/>
  <c r="E564" i="7"/>
  <c r="C548" i="7"/>
  <c r="E548" i="7"/>
  <c r="C540" i="7"/>
  <c r="E540" i="7"/>
  <c r="C529" i="7"/>
  <c r="E529" i="7"/>
  <c r="C519" i="7"/>
  <c r="E519" i="7"/>
  <c r="C511" i="7"/>
  <c r="E511" i="7"/>
  <c r="C480" i="7"/>
  <c r="E480" i="7"/>
  <c r="C470" i="7"/>
  <c r="E470" i="7"/>
  <c r="C461" i="7"/>
  <c r="E461" i="7"/>
  <c r="E119" i="7"/>
  <c r="C119" i="7"/>
  <c r="E115" i="7"/>
  <c r="C115" i="7"/>
  <c r="C111" i="7"/>
  <c r="E111" i="7"/>
  <c r="E94" i="7"/>
  <c r="C94" i="7"/>
  <c r="E86" i="7"/>
  <c r="C86" i="7"/>
  <c r="E63" i="7"/>
  <c r="C63" i="7"/>
  <c r="E49" i="7"/>
  <c r="C49" i="7"/>
  <c r="C25" i="7"/>
  <c r="E25" i="7"/>
  <c r="J93" i="14"/>
  <c r="J49" i="14"/>
  <c r="G321" i="11"/>
  <c r="D321" i="11"/>
  <c r="C321" i="11" s="1"/>
  <c r="J219" i="11"/>
  <c r="H219" i="11"/>
  <c r="D155" i="11"/>
  <c r="C155" i="11" s="1"/>
  <c r="G155" i="11"/>
  <c r="R635" i="14"/>
  <c r="R350" i="14"/>
  <c r="J272" i="14"/>
  <c r="J236" i="14"/>
  <c r="G468" i="11"/>
  <c r="D468" i="11"/>
  <c r="C468" i="11" s="1"/>
  <c r="R345" i="14"/>
  <c r="P17" i="14"/>
  <c r="E396" i="7"/>
  <c r="C396" i="7"/>
  <c r="C51" i="7"/>
  <c r="E51" i="7"/>
  <c r="G313" i="11"/>
  <c r="D313" i="11"/>
  <c r="C313" i="11" s="1"/>
  <c r="G574" i="11"/>
  <c r="D574" i="11"/>
  <c r="C574" i="11" s="1"/>
  <c r="R633" i="14"/>
  <c r="R327" i="14"/>
  <c r="I493" i="14"/>
  <c r="G493" i="14"/>
  <c r="I480" i="14"/>
  <c r="G480" i="14"/>
  <c r="R366" i="14"/>
  <c r="P366" i="14"/>
  <c r="R315" i="14"/>
  <c r="J303" i="14"/>
  <c r="P200" i="14"/>
  <c r="P190" i="14"/>
  <c r="J240" i="14"/>
  <c r="P194" i="14"/>
  <c r="P186" i="14"/>
  <c r="J279" i="14"/>
  <c r="R273" i="14"/>
  <c r="J257" i="14"/>
  <c r="J133" i="14"/>
  <c r="P51" i="14"/>
  <c r="I36" i="14"/>
  <c r="G36" i="14"/>
  <c r="G460" i="11"/>
  <c r="D460" i="11"/>
  <c r="C460" i="11" s="1"/>
  <c r="H375" i="11"/>
  <c r="L375" i="11"/>
  <c r="H359" i="11"/>
  <c r="L359" i="11"/>
  <c r="J242" i="14"/>
  <c r="G701" i="11"/>
  <c r="D701" i="11"/>
  <c r="C701" i="11" s="1"/>
  <c r="P55" i="14"/>
  <c r="G573" i="11"/>
  <c r="D573" i="11"/>
  <c r="C573" i="11" s="1"/>
  <c r="H360" i="11"/>
  <c r="L360" i="11"/>
  <c r="J353" i="11"/>
  <c r="H353" i="11"/>
  <c r="G165" i="11"/>
  <c r="D165" i="11"/>
  <c r="C165" i="11" s="1"/>
  <c r="J75" i="11"/>
  <c r="H75" i="11"/>
  <c r="G75" i="11" s="1"/>
  <c r="J57" i="11"/>
  <c r="H57" i="11"/>
  <c r="E596" i="7"/>
  <c r="C596" i="7"/>
  <c r="E500" i="7"/>
  <c r="C500" i="7"/>
  <c r="E498" i="7"/>
  <c r="C498" i="7"/>
  <c r="E455" i="7"/>
  <c r="C455" i="7"/>
  <c r="E453" i="7"/>
  <c r="C453" i="7"/>
  <c r="E451" i="7"/>
  <c r="C451" i="7"/>
  <c r="E449" i="7"/>
  <c r="C449" i="7"/>
  <c r="E447" i="7"/>
  <c r="C447" i="7"/>
  <c r="E445" i="7"/>
  <c r="C445" i="7"/>
  <c r="E361" i="7"/>
  <c r="C361" i="7"/>
  <c r="E358" i="7"/>
  <c r="C358" i="7"/>
  <c r="E353" i="7"/>
  <c r="C353" i="7"/>
  <c r="E351" i="7"/>
  <c r="C351" i="7"/>
  <c r="E349" i="7"/>
  <c r="C349" i="7"/>
  <c r="E341" i="7"/>
  <c r="C341" i="7"/>
  <c r="E339" i="7"/>
  <c r="C339" i="7"/>
  <c r="E337" i="7"/>
  <c r="C337" i="7"/>
  <c r="E333" i="7"/>
  <c r="C333" i="7"/>
  <c r="E331" i="7"/>
  <c r="C331" i="7"/>
  <c r="E328" i="7"/>
  <c r="C328" i="7"/>
  <c r="E326" i="7"/>
  <c r="C326" i="7"/>
  <c r="E324" i="7"/>
  <c r="C324" i="7"/>
  <c r="E321" i="7"/>
  <c r="C321" i="7"/>
  <c r="E318" i="7"/>
  <c r="C318" i="7"/>
  <c r="E316" i="7"/>
  <c r="C316" i="7"/>
  <c r="E311" i="7"/>
  <c r="C311" i="7"/>
  <c r="E309" i="7"/>
  <c r="C309" i="7"/>
  <c r="E43" i="7"/>
  <c r="C43" i="7"/>
  <c r="G309" i="11"/>
  <c r="D309" i="11"/>
  <c r="C309" i="11" s="1"/>
  <c r="G305" i="11"/>
  <c r="D305" i="11"/>
  <c r="C305" i="11" s="1"/>
  <c r="G273" i="11"/>
  <c r="D273" i="11"/>
  <c r="C273" i="11" s="1"/>
  <c r="J84" i="11"/>
  <c r="H84" i="11"/>
  <c r="G84" i="11" s="1"/>
  <c r="D340" i="11"/>
  <c r="C340" i="11" s="1"/>
  <c r="G340" i="11"/>
  <c r="G336" i="11"/>
  <c r="D336" i="11"/>
  <c r="C336" i="11" s="1"/>
  <c r="J211" i="11"/>
  <c r="H211" i="11"/>
  <c r="D30" i="11"/>
  <c r="C30" i="11" s="1"/>
  <c r="G30" i="11"/>
  <c r="G466" i="11"/>
  <c r="D466" i="11"/>
  <c r="C466" i="11" s="1"/>
  <c r="G399" i="11"/>
  <c r="D399" i="11"/>
  <c r="C399" i="11" s="1"/>
  <c r="D147" i="11"/>
  <c r="C147" i="11" s="1"/>
  <c r="G147" i="11"/>
  <c r="G462" i="11"/>
  <c r="D462" i="11"/>
  <c r="C462" i="11" s="1"/>
  <c r="H358" i="11"/>
  <c r="L358" i="11"/>
  <c r="G341" i="11"/>
  <c r="D341" i="11"/>
  <c r="C341" i="11" s="1"/>
  <c r="J215" i="11"/>
  <c r="H215" i="11"/>
  <c r="J146" i="11"/>
  <c r="H146" i="11"/>
  <c r="G68" i="11"/>
  <c r="D68" i="11"/>
  <c r="C68" i="11" s="1"/>
  <c r="C304" i="7"/>
  <c r="E304" i="7"/>
  <c r="C302" i="7"/>
  <c r="E302" i="7"/>
  <c r="C300" i="7"/>
  <c r="E300" i="7"/>
  <c r="C263" i="7"/>
  <c r="E263" i="7"/>
  <c r="C259" i="7"/>
  <c r="E259" i="7"/>
  <c r="E255" i="7"/>
  <c r="C255" i="7"/>
  <c r="C72" i="7"/>
  <c r="E72" i="7"/>
  <c r="E45" i="7"/>
  <c r="C45" i="7"/>
  <c r="G570" i="11"/>
  <c r="D570" i="11"/>
  <c r="C570" i="11" s="1"/>
  <c r="J70" i="11"/>
  <c r="H70" i="11"/>
  <c r="D21" i="11"/>
  <c r="C21" i="11" s="1"/>
  <c r="G21" i="11"/>
  <c r="J420" i="14"/>
  <c r="P371" i="14"/>
  <c r="R371" i="14"/>
  <c r="R321" i="14"/>
  <c r="J330" i="14"/>
  <c r="P192" i="14"/>
  <c r="J268" i="14"/>
  <c r="J196" i="14"/>
  <c r="P91" i="14"/>
  <c r="G22" i="14"/>
  <c r="D22" i="14" s="1"/>
  <c r="E22" i="14" s="1"/>
  <c r="I22" i="14"/>
  <c r="J405" i="11"/>
  <c r="H405" i="11"/>
  <c r="L405" i="11"/>
  <c r="G699" i="11"/>
  <c r="D699" i="11"/>
  <c r="C699" i="11" s="1"/>
  <c r="G55" i="11"/>
  <c r="D55" i="11"/>
  <c r="C55" i="11" s="1"/>
  <c r="G36" i="11"/>
  <c r="D36" i="11"/>
  <c r="C36" i="11" s="1"/>
  <c r="E394" i="7"/>
  <c r="C394" i="7"/>
  <c r="G293" i="11"/>
  <c r="D293" i="11"/>
  <c r="C293" i="11" s="1"/>
  <c r="G261" i="11"/>
  <c r="D261" i="11"/>
  <c r="C261" i="11" s="1"/>
  <c r="G28" i="11"/>
  <c r="D28" i="11"/>
  <c r="C28" i="11" s="1"/>
  <c r="J97" i="14"/>
  <c r="D128" i="11"/>
  <c r="C128" i="11" s="1"/>
  <c r="G128" i="11"/>
  <c r="G65" i="14"/>
  <c r="D65" i="14" s="1"/>
  <c r="E65" i="14" s="1"/>
  <c r="I65" i="14"/>
  <c r="G705" i="11"/>
  <c r="D705" i="11"/>
  <c r="C705" i="11" s="1"/>
  <c r="H374" i="11"/>
  <c r="L374" i="11"/>
  <c r="D212" i="11"/>
  <c r="C212" i="11" s="1"/>
  <c r="G212" i="11"/>
  <c r="J98" i="11"/>
  <c r="H98" i="11"/>
  <c r="G98" i="11" s="1"/>
  <c r="R637" i="14"/>
  <c r="I463" i="14"/>
  <c r="G463" i="14"/>
  <c r="I467" i="14"/>
  <c r="G467" i="14"/>
  <c r="J412" i="14"/>
  <c r="P373" i="14"/>
  <c r="R373" i="14"/>
  <c r="P300" i="14"/>
  <c r="R636" i="14"/>
  <c r="I511" i="14"/>
  <c r="G511" i="14"/>
  <c r="I476" i="14"/>
  <c r="G476" i="14"/>
  <c r="J407" i="14"/>
  <c r="J411" i="14"/>
  <c r="G405" i="14"/>
  <c r="I405" i="14"/>
  <c r="R322" i="14"/>
  <c r="I460" i="14"/>
  <c r="G460" i="14"/>
  <c r="J416" i="14"/>
  <c r="R643" i="14"/>
  <c r="R344" i="14"/>
  <c r="R324" i="14"/>
  <c r="R367" i="14"/>
  <c r="P367" i="14"/>
  <c r="R285" i="14"/>
  <c r="I481" i="14"/>
  <c r="G481" i="14"/>
  <c r="J286" i="14"/>
  <c r="J277" i="14"/>
  <c r="R270" i="14"/>
  <c r="P131" i="14"/>
  <c r="G52" i="14"/>
  <c r="I52" i="14"/>
  <c r="G451" i="11"/>
  <c r="D451" i="11"/>
  <c r="C451" i="11" s="1"/>
  <c r="H368" i="11"/>
  <c r="L368" i="11"/>
  <c r="H357" i="11"/>
  <c r="L357" i="11"/>
  <c r="J256" i="14"/>
  <c r="P40" i="14"/>
  <c r="I95" i="14"/>
  <c r="G95" i="14"/>
  <c r="D95" i="14" s="1"/>
  <c r="E95" i="14" s="1"/>
  <c r="P64" i="14"/>
  <c r="G56" i="14"/>
  <c r="I56" i="14"/>
  <c r="P25" i="14"/>
  <c r="G571" i="11"/>
  <c r="D571" i="11"/>
  <c r="C571" i="11" s="1"/>
  <c r="I61" i="14"/>
  <c r="G61" i="14"/>
  <c r="G28" i="14"/>
  <c r="I28" i="14"/>
  <c r="G449" i="11"/>
  <c r="D449" i="11"/>
  <c r="C449" i="11" s="1"/>
  <c r="G384" i="11"/>
  <c r="D384" i="11"/>
  <c r="C384" i="11" s="1"/>
  <c r="H367" i="11"/>
  <c r="L367" i="11"/>
  <c r="G348" i="11"/>
  <c r="D348" i="11"/>
  <c r="C348" i="11" s="1"/>
  <c r="D220" i="11"/>
  <c r="C220" i="11" s="1"/>
  <c r="G220" i="11"/>
  <c r="G217" i="11"/>
  <c r="D217" i="11"/>
  <c r="C217" i="11" s="1"/>
  <c r="G151" i="11"/>
  <c r="D151" i="11"/>
  <c r="C151" i="11" s="1"/>
  <c r="G129" i="11"/>
  <c r="D129" i="11"/>
  <c r="C129" i="11" s="1"/>
  <c r="G59" i="11"/>
  <c r="D59" i="11"/>
  <c r="C59" i="11" s="1"/>
  <c r="J48" i="11"/>
  <c r="H48" i="11"/>
  <c r="E582" i="7"/>
  <c r="C582" i="7"/>
  <c r="E570" i="7"/>
  <c r="C570" i="7"/>
  <c r="E562" i="7"/>
  <c r="C562" i="7"/>
  <c r="E546" i="7"/>
  <c r="C546" i="7"/>
  <c r="E538" i="7"/>
  <c r="C538" i="7"/>
  <c r="E526" i="7"/>
  <c r="C526" i="7"/>
  <c r="E517" i="7"/>
  <c r="C517" i="7"/>
  <c r="E501" i="7"/>
  <c r="C501" i="7"/>
  <c r="E499" i="7"/>
  <c r="C499" i="7"/>
  <c r="E497" i="7"/>
  <c r="C497" i="7"/>
  <c r="E477" i="7"/>
  <c r="C477" i="7"/>
  <c r="E468" i="7"/>
  <c r="C468" i="7"/>
  <c r="E459" i="7"/>
  <c r="C459" i="7"/>
  <c r="E454" i="7"/>
  <c r="C454" i="7"/>
  <c r="E452" i="7"/>
  <c r="C452" i="7"/>
  <c r="E450" i="7"/>
  <c r="C450" i="7"/>
  <c r="E448" i="7"/>
  <c r="C448" i="7"/>
  <c r="E446" i="7"/>
  <c r="C446" i="7"/>
  <c r="E443" i="7"/>
  <c r="C443" i="7"/>
  <c r="E359" i="7"/>
  <c r="C359" i="7"/>
  <c r="E357" i="7"/>
  <c r="C357" i="7"/>
  <c r="E352" i="7"/>
  <c r="C352" i="7"/>
  <c r="E350" i="7"/>
  <c r="C350" i="7"/>
  <c r="E342" i="7"/>
  <c r="C342" i="7"/>
  <c r="E340" i="7"/>
  <c r="C340" i="7"/>
  <c r="E338" i="7"/>
  <c r="C338" i="7"/>
  <c r="E334" i="7"/>
  <c r="C334" i="7"/>
  <c r="E332" i="7"/>
  <c r="C332" i="7"/>
  <c r="E329" i="7"/>
  <c r="C329" i="7"/>
  <c r="E327" i="7"/>
  <c r="C327" i="7"/>
  <c r="E325" i="7"/>
  <c r="C325" i="7"/>
  <c r="E322" i="7"/>
  <c r="C322" i="7"/>
  <c r="E319" i="7"/>
  <c r="C319" i="7"/>
  <c r="E317" i="7"/>
  <c r="C317" i="7"/>
  <c r="E312" i="7"/>
  <c r="C312" i="7"/>
  <c r="E310" i="7"/>
  <c r="C310" i="7"/>
  <c r="C84" i="7"/>
  <c r="E84" i="7"/>
  <c r="E35" i="7"/>
  <c r="C35" i="7"/>
  <c r="G213" i="11"/>
  <c r="D213" i="11"/>
  <c r="C213" i="11" s="1"/>
  <c r="H404" i="11"/>
  <c r="L404" i="11"/>
  <c r="J404" i="11"/>
  <c r="G319" i="11"/>
  <c r="D319" i="11"/>
  <c r="C319" i="11" s="1"/>
  <c r="G315" i="11"/>
  <c r="D315" i="11"/>
  <c r="C315" i="11" s="1"/>
  <c r="G311" i="11"/>
  <c r="D311" i="11"/>
  <c r="C311" i="11" s="1"/>
  <c r="G307" i="11"/>
  <c r="D307" i="11"/>
  <c r="C307" i="11" s="1"/>
  <c r="G303" i="11"/>
  <c r="D303" i="11"/>
  <c r="C303" i="11" s="1"/>
  <c r="G299" i="11"/>
  <c r="D299" i="11"/>
  <c r="C299" i="11" s="1"/>
  <c r="G295" i="11"/>
  <c r="D295" i="11"/>
  <c r="C295" i="11" s="1"/>
  <c r="G291" i="11"/>
  <c r="D291" i="11"/>
  <c r="C291" i="11" s="1"/>
  <c r="G284" i="11"/>
  <c r="D284" i="11"/>
  <c r="C284" i="11" s="1"/>
  <c r="G280" i="11"/>
  <c r="D280" i="11"/>
  <c r="C280" i="11" s="1"/>
  <c r="G271" i="11"/>
  <c r="D271" i="11"/>
  <c r="C271" i="11" s="1"/>
  <c r="G267" i="11"/>
  <c r="D267" i="11"/>
  <c r="C267" i="11" s="1"/>
  <c r="G263" i="11"/>
  <c r="D263" i="11"/>
  <c r="C263" i="11" s="1"/>
  <c r="G259" i="11"/>
  <c r="D259" i="11"/>
  <c r="C259" i="11" s="1"/>
  <c r="G221" i="11"/>
  <c r="D221" i="11"/>
  <c r="C221" i="11" s="1"/>
  <c r="G282" i="11"/>
  <c r="D282" i="11"/>
  <c r="C282" i="11" s="1"/>
  <c r="J24" i="11"/>
  <c r="H24" i="11"/>
  <c r="I110" i="14"/>
  <c r="G110" i="14"/>
  <c r="D110" i="14" s="1"/>
  <c r="E110" i="14" s="1"/>
  <c r="P21" i="14"/>
  <c r="G386" i="11"/>
  <c r="D386" i="11"/>
  <c r="C386" i="11" s="1"/>
  <c r="H363" i="11"/>
  <c r="L363" i="11"/>
  <c r="G224" i="11"/>
  <c r="D224" i="11"/>
  <c r="C224" i="11" s="1"/>
  <c r="J154" i="11"/>
  <c r="H154" i="11"/>
  <c r="J127" i="11"/>
  <c r="H127" i="11"/>
  <c r="E601" i="7"/>
  <c r="C601" i="7"/>
  <c r="C568" i="7"/>
  <c r="E568" i="7"/>
  <c r="C560" i="7"/>
  <c r="E560" i="7"/>
  <c r="C544" i="7"/>
  <c r="E544" i="7"/>
  <c r="C534" i="7"/>
  <c r="E534" i="7"/>
  <c r="C524" i="7"/>
  <c r="E524" i="7"/>
  <c r="C515" i="7"/>
  <c r="E515" i="7"/>
  <c r="C484" i="7"/>
  <c r="E484" i="7"/>
  <c r="C475" i="7"/>
  <c r="E475" i="7"/>
  <c r="C465" i="7"/>
  <c r="E465" i="7"/>
  <c r="C305" i="7"/>
  <c r="E305" i="7"/>
  <c r="C303" i="7"/>
  <c r="E303" i="7"/>
  <c r="C301" i="7"/>
  <c r="E301" i="7"/>
  <c r="E234" i="7"/>
  <c r="C234" i="7"/>
  <c r="E180" i="7"/>
  <c r="C180" i="7"/>
  <c r="E176" i="7"/>
  <c r="C176" i="7"/>
  <c r="E145" i="7"/>
  <c r="C145" i="7"/>
  <c r="E141" i="7"/>
  <c r="C141" i="7"/>
  <c r="C132" i="7"/>
  <c r="E132" i="7"/>
  <c r="E125" i="7"/>
  <c r="C125" i="7"/>
  <c r="E117" i="7"/>
  <c r="C117" i="7"/>
  <c r="E113" i="7"/>
  <c r="C113" i="7"/>
  <c r="C40" i="7"/>
  <c r="E40" i="7"/>
  <c r="I59" i="14"/>
  <c r="G59" i="14"/>
  <c r="D216" i="11"/>
  <c r="C216" i="11" s="1"/>
  <c r="G216" i="11"/>
  <c r="G161" i="11"/>
  <c r="D161" i="11"/>
  <c r="C161" i="11" s="1"/>
  <c r="D508" i="14" l="1"/>
  <c r="C508" i="14" s="1"/>
  <c r="F478" i="14"/>
  <c r="F497" i="14"/>
  <c r="I413" i="14"/>
  <c r="J369" i="14"/>
  <c r="G369" i="14" s="1"/>
  <c r="D369" i="14" s="1"/>
  <c r="C369" i="14" s="1"/>
  <c r="J276" i="14"/>
  <c r="I276" i="14" s="1"/>
  <c r="I414" i="14"/>
  <c r="J23" i="14"/>
  <c r="G23" i="14" s="1"/>
  <c r="D23" i="14" s="1"/>
  <c r="E23" i="14" s="1"/>
  <c r="G641" i="14"/>
  <c r="F641" i="14" s="1"/>
  <c r="J280" i="14"/>
  <c r="I280" i="14" s="1"/>
  <c r="J518" i="14"/>
  <c r="G518" i="14" s="1"/>
  <c r="G275" i="14"/>
  <c r="F275" i="14" s="1"/>
  <c r="D414" i="14"/>
  <c r="C414" i="14" s="1"/>
  <c r="I37" i="14"/>
  <c r="J96" i="14"/>
  <c r="G96" i="14" s="1"/>
  <c r="D96" i="14" s="1"/>
  <c r="E96" i="14" s="1"/>
  <c r="J57" i="14"/>
  <c r="I57" i="14" s="1"/>
  <c r="J283" i="14"/>
  <c r="I283" i="14" s="1"/>
  <c r="J288" i="14"/>
  <c r="I288" i="14" s="1"/>
  <c r="J252" i="14"/>
  <c r="I252" i="14" s="1"/>
  <c r="J248" i="14"/>
  <c r="I248" i="14" s="1"/>
  <c r="J129" i="14"/>
  <c r="I129" i="14" s="1"/>
  <c r="J16" i="14"/>
  <c r="I16" i="14" s="1"/>
  <c r="G90" i="14"/>
  <c r="D90" i="14" s="1"/>
  <c r="E90" i="14" s="1"/>
  <c r="I90" i="14"/>
  <c r="J261" i="14"/>
  <c r="G261" i="14" s="1"/>
  <c r="J29" i="14"/>
  <c r="I29" i="14" s="1"/>
  <c r="F446" i="14"/>
  <c r="D446" i="14"/>
  <c r="C446" i="14" s="1"/>
  <c r="F457" i="14"/>
  <c r="D457" i="14"/>
  <c r="C457" i="14" s="1"/>
  <c r="F421" i="14"/>
  <c r="D421" i="14"/>
  <c r="C421" i="14" s="1"/>
  <c r="J238" i="14"/>
  <c r="I238" i="14" s="1"/>
  <c r="F511" i="14"/>
  <c r="D511" i="14"/>
  <c r="C511" i="14" s="1"/>
  <c r="F467" i="14"/>
  <c r="D467" i="14"/>
  <c r="C467" i="14" s="1"/>
  <c r="F480" i="14"/>
  <c r="D480" i="14"/>
  <c r="C480" i="14" s="1"/>
  <c r="F486" i="14"/>
  <c r="D486" i="14"/>
  <c r="C486" i="14" s="1"/>
  <c r="F450" i="14"/>
  <c r="D450" i="14"/>
  <c r="C450" i="14" s="1"/>
  <c r="F477" i="14"/>
  <c r="D477" i="14"/>
  <c r="C477" i="14" s="1"/>
  <c r="F482" i="14"/>
  <c r="D482" i="14"/>
  <c r="C482" i="14" s="1"/>
  <c r="J517" i="14"/>
  <c r="I517" i="14" s="1"/>
  <c r="F447" i="14"/>
  <c r="D447" i="14"/>
  <c r="C447" i="14" s="1"/>
  <c r="J15" i="14"/>
  <c r="I15" i="14" s="1"/>
  <c r="J336" i="14"/>
  <c r="I336" i="14" s="1"/>
  <c r="F488" i="14"/>
  <c r="D488" i="14"/>
  <c r="C488" i="14" s="1"/>
  <c r="F405" i="14"/>
  <c r="D405" i="14"/>
  <c r="C405" i="14" s="1"/>
  <c r="F337" i="14"/>
  <c r="D337" i="14"/>
  <c r="C337" i="14" s="1"/>
  <c r="F413" i="14"/>
  <c r="D413" i="14"/>
  <c r="C413" i="14" s="1"/>
  <c r="F455" i="14"/>
  <c r="D455" i="14"/>
  <c r="C455" i="14" s="1"/>
  <c r="F329" i="14"/>
  <c r="D329" i="14"/>
  <c r="C329" i="14" s="1"/>
  <c r="F481" i="14"/>
  <c r="D481" i="14"/>
  <c r="C481" i="14" s="1"/>
  <c r="J262" i="14"/>
  <c r="I262" i="14" s="1"/>
  <c r="F491" i="14"/>
  <c r="D491" i="14"/>
  <c r="C491" i="14" s="1"/>
  <c r="F500" i="14"/>
  <c r="D500" i="14"/>
  <c r="C500" i="14" s="1"/>
  <c r="F483" i="14"/>
  <c r="D483" i="14"/>
  <c r="C483" i="14" s="1"/>
  <c r="I329" i="14"/>
  <c r="F458" i="14"/>
  <c r="D458" i="14"/>
  <c r="C458" i="14" s="1"/>
  <c r="F195" i="14"/>
  <c r="D195" i="14"/>
  <c r="C195" i="14" s="1"/>
  <c r="F464" i="14"/>
  <c r="D464" i="14"/>
  <c r="C464" i="14" s="1"/>
  <c r="G98" i="14"/>
  <c r="D98" i="14" s="1"/>
  <c r="E98" i="14" s="1"/>
  <c r="I98" i="14"/>
  <c r="F461" i="14"/>
  <c r="D461" i="14"/>
  <c r="C461" i="14" s="1"/>
  <c r="J269" i="14"/>
  <c r="I269" i="14" s="1"/>
  <c r="F460" i="14"/>
  <c r="D460" i="14"/>
  <c r="C460" i="14" s="1"/>
  <c r="F476" i="14"/>
  <c r="D476" i="14"/>
  <c r="C476" i="14" s="1"/>
  <c r="F463" i="14"/>
  <c r="D463" i="14"/>
  <c r="C463" i="14" s="1"/>
  <c r="F493" i="14"/>
  <c r="D493" i="14"/>
  <c r="C493" i="14" s="1"/>
  <c r="J291" i="14"/>
  <c r="G291" i="14" s="1"/>
  <c r="F507" i="14"/>
  <c r="D507" i="14"/>
  <c r="C507" i="14" s="1"/>
  <c r="F489" i="14"/>
  <c r="D489" i="14"/>
  <c r="C489" i="14" s="1"/>
  <c r="F499" i="14"/>
  <c r="D499" i="14"/>
  <c r="C499" i="14" s="1"/>
  <c r="F485" i="14"/>
  <c r="D485" i="14"/>
  <c r="C485" i="14" s="1"/>
  <c r="F449" i="14"/>
  <c r="D449" i="14"/>
  <c r="C449" i="14" s="1"/>
  <c r="F510" i="14"/>
  <c r="D510" i="14"/>
  <c r="C510" i="14" s="1"/>
  <c r="F451" i="14"/>
  <c r="D451" i="14"/>
  <c r="C451" i="14" s="1"/>
  <c r="J244" i="14"/>
  <c r="G244" i="14" s="1"/>
  <c r="J53" i="14"/>
  <c r="G53" i="14" s="1"/>
  <c r="F459" i="14"/>
  <c r="D459" i="14"/>
  <c r="C459" i="14" s="1"/>
  <c r="J250" i="14"/>
  <c r="I250" i="14" s="1"/>
  <c r="J278" i="14"/>
  <c r="I278" i="14" s="1"/>
  <c r="I342" i="14"/>
  <c r="G342" i="14"/>
  <c r="J132" i="14"/>
  <c r="J264" i="14"/>
  <c r="I264" i="14" s="1"/>
  <c r="J314" i="14"/>
  <c r="I314" i="14" s="1"/>
  <c r="J107" i="14"/>
  <c r="G107" i="14" s="1"/>
  <c r="D107" i="14" s="1"/>
  <c r="J258" i="14"/>
  <c r="I258" i="14" s="1"/>
  <c r="J334" i="14"/>
  <c r="G334" i="14" s="1"/>
  <c r="G35" i="14"/>
  <c r="D35" i="14" s="1"/>
  <c r="C35" i="14" s="1"/>
  <c r="J287" i="14"/>
  <c r="I287" i="14" s="1"/>
  <c r="J274" i="14"/>
  <c r="I274" i="14" s="1"/>
  <c r="J417" i="14"/>
  <c r="F110" i="14"/>
  <c r="C110" i="14"/>
  <c r="F37" i="14"/>
  <c r="D37" i="14"/>
  <c r="C37" i="14" s="1"/>
  <c r="F36" i="14"/>
  <c r="D36" i="14"/>
  <c r="C36" i="14" s="1"/>
  <c r="F61" i="14"/>
  <c r="D61" i="14"/>
  <c r="C61" i="14" s="1"/>
  <c r="F59" i="14"/>
  <c r="D59" i="14"/>
  <c r="C59" i="14" s="1"/>
  <c r="F56" i="14"/>
  <c r="D56" i="14"/>
  <c r="C56" i="14" s="1"/>
  <c r="F35" i="14"/>
  <c r="F18" i="14"/>
  <c r="C18" i="14"/>
  <c r="F11" i="14"/>
  <c r="D11" i="14"/>
  <c r="C11" i="14" s="1"/>
  <c r="F60" i="14"/>
  <c r="D60" i="14"/>
  <c r="C60" i="14" s="1"/>
  <c r="F95" i="14"/>
  <c r="C95" i="14"/>
  <c r="F28" i="14"/>
  <c r="D28" i="14"/>
  <c r="C28" i="14" s="1"/>
  <c r="F52" i="14"/>
  <c r="D52" i="14"/>
  <c r="C52" i="14" s="1"/>
  <c r="F65" i="14"/>
  <c r="C65" i="14"/>
  <c r="F22" i="14"/>
  <c r="C22" i="14"/>
  <c r="G409" i="14"/>
  <c r="J188" i="14"/>
  <c r="G188" i="14" s="1"/>
  <c r="G281" i="14"/>
  <c r="I421" i="14"/>
  <c r="G410" i="14"/>
  <c r="I410" i="14"/>
  <c r="J94" i="14"/>
  <c r="J263" i="14"/>
  <c r="J48" i="14"/>
  <c r="J187" i="14"/>
  <c r="J128" i="14"/>
  <c r="J251" i="14"/>
  <c r="J516" i="14"/>
  <c r="I333" i="14"/>
  <c r="G333" i="14"/>
  <c r="J243" i="14"/>
  <c r="J514" i="14"/>
  <c r="J38" i="14"/>
  <c r="J267" i="14"/>
  <c r="I306" i="14"/>
  <c r="G306" i="14"/>
  <c r="D306" i="14" s="1"/>
  <c r="J310" i="14"/>
  <c r="J312" i="14"/>
  <c r="J239" i="14"/>
  <c r="J130" i="14"/>
  <c r="G406" i="14"/>
  <c r="I406" i="14"/>
  <c r="G119" i="14"/>
  <c r="I119" i="14"/>
  <c r="J92" i="14"/>
  <c r="J191" i="14"/>
  <c r="G418" i="14"/>
  <c r="I418" i="14"/>
  <c r="G111" i="14"/>
  <c r="D111" i="14" s="1"/>
  <c r="E111" i="14" s="1"/>
  <c r="I111" i="14"/>
  <c r="J54" i="14"/>
  <c r="J231" i="14"/>
  <c r="J339" i="14"/>
  <c r="J245" i="14"/>
  <c r="J241" i="14"/>
  <c r="J189" i="14"/>
  <c r="J519" i="14"/>
  <c r="J233" i="14"/>
  <c r="J235" i="14"/>
  <c r="G326" i="14"/>
  <c r="I326" i="14"/>
  <c r="G301" i="14"/>
  <c r="D301" i="14" s="1"/>
  <c r="E301" i="14" s="1"/>
  <c r="I301" i="14"/>
  <c r="J515" i="14"/>
  <c r="J237" i="14"/>
  <c r="J199" i="14"/>
  <c r="J305" i="14"/>
  <c r="J338" i="14"/>
  <c r="J201" i="14"/>
  <c r="J249" i="14"/>
  <c r="J247" i="14"/>
  <c r="G127" i="11"/>
  <c r="D127" i="11"/>
  <c r="C127" i="11" s="1"/>
  <c r="G367" i="11"/>
  <c r="D367" i="11"/>
  <c r="C367" i="11" s="1"/>
  <c r="I97" i="14"/>
  <c r="G97" i="14"/>
  <c r="D97" i="14" s="1"/>
  <c r="E97" i="14" s="1"/>
  <c r="D375" i="11"/>
  <c r="C375" i="11" s="1"/>
  <c r="G375" i="11"/>
  <c r="J190" i="14"/>
  <c r="J635" i="14"/>
  <c r="I49" i="14"/>
  <c r="G49" i="14"/>
  <c r="I115" i="14"/>
  <c r="G115" i="14"/>
  <c r="D115" i="14" s="1"/>
  <c r="E115" i="14" s="1"/>
  <c r="I282" i="14"/>
  <c r="G282" i="14"/>
  <c r="J640" i="14"/>
  <c r="G169" i="11"/>
  <c r="D169" i="11"/>
  <c r="C169" i="11" s="1"/>
  <c r="I66" i="14"/>
  <c r="G66" i="14"/>
  <c r="D66" i="14" s="1"/>
  <c r="E66" i="14" s="1"/>
  <c r="J323" i="14"/>
  <c r="I404" i="14"/>
  <c r="G404" i="14"/>
  <c r="G48" i="11"/>
  <c r="D48" i="11"/>
  <c r="C48" i="11" s="1"/>
  <c r="J25" i="14"/>
  <c r="J64" i="14"/>
  <c r="J40" i="14"/>
  <c r="J270" i="14"/>
  <c r="I286" i="14"/>
  <c r="G286" i="14"/>
  <c r="J285" i="14"/>
  <c r="J344" i="14"/>
  <c r="J322" i="14"/>
  <c r="I411" i="14"/>
  <c r="G411" i="14"/>
  <c r="I407" i="14"/>
  <c r="G407" i="14"/>
  <c r="J300" i="14"/>
  <c r="G374" i="11"/>
  <c r="D374" i="11"/>
  <c r="C374" i="11" s="1"/>
  <c r="I196" i="14"/>
  <c r="G196" i="14"/>
  <c r="G70" i="11"/>
  <c r="D70" i="11"/>
  <c r="C70" i="11" s="1"/>
  <c r="G215" i="11"/>
  <c r="D215" i="11"/>
  <c r="C215" i="11" s="1"/>
  <c r="G211" i="11"/>
  <c r="D211" i="11"/>
  <c r="C211" i="11" s="1"/>
  <c r="G353" i="11"/>
  <c r="D353" i="11"/>
  <c r="C353" i="11" s="1"/>
  <c r="J51" i="14"/>
  <c r="G257" i="14"/>
  <c r="I257" i="14"/>
  <c r="J273" i="14"/>
  <c r="J186" i="14"/>
  <c r="I240" i="14"/>
  <c r="G240" i="14"/>
  <c r="J315" i="14"/>
  <c r="J366" i="14"/>
  <c r="I24" i="14"/>
  <c r="G24" i="14"/>
  <c r="D24" i="14" s="1"/>
  <c r="E24" i="14" s="1"/>
  <c r="I31" i="14"/>
  <c r="G31" i="14"/>
  <c r="D362" i="11"/>
  <c r="C362" i="11" s="1"/>
  <c r="G362" i="11"/>
  <c r="I114" i="14"/>
  <c r="G114" i="14"/>
  <c r="D114" i="14" s="1"/>
  <c r="E114" i="14" s="1"/>
  <c r="I260" i="14"/>
  <c r="G260" i="14"/>
  <c r="G304" i="14"/>
  <c r="D304" i="14" s="1"/>
  <c r="E304" i="14" s="1"/>
  <c r="I304" i="14"/>
  <c r="J365" i="14"/>
  <c r="J343" i="14"/>
  <c r="J324" i="14"/>
  <c r="J321" i="14"/>
  <c r="G404" i="11"/>
  <c r="D404" i="11"/>
  <c r="C404" i="11" s="1"/>
  <c r="I416" i="14"/>
  <c r="G416" i="14"/>
  <c r="I412" i="14"/>
  <c r="G412" i="14"/>
  <c r="J637" i="14"/>
  <c r="G358" i="11"/>
  <c r="D358" i="11"/>
  <c r="C358" i="11" s="1"/>
  <c r="D359" i="11"/>
  <c r="C359" i="11" s="1"/>
  <c r="G359" i="11"/>
  <c r="J200" i="14"/>
  <c r="J17" i="14"/>
  <c r="I236" i="14"/>
  <c r="G236" i="14"/>
  <c r="I93" i="14"/>
  <c r="G93" i="14"/>
  <c r="D93" i="14" s="1"/>
  <c r="E93" i="14" s="1"/>
  <c r="J89" i="14"/>
  <c r="G14" i="11"/>
  <c r="D14" i="11"/>
  <c r="C14" i="11" s="1"/>
  <c r="G123" i="11"/>
  <c r="D123" i="11"/>
  <c r="C123" i="11" s="1"/>
  <c r="G163" i="11"/>
  <c r="D163" i="11"/>
  <c r="C163" i="11" s="1"/>
  <c r="I234" i="14"/>
  <c r="G234" i="14"/>
  <c r="I106" i="14"/>
  <c r="G106" i="14"/>
  <c r="D106" i="14" s="1"/>
  <c r="J259" i="14"/>
  <c r="J332" i="14"/>
  <c r="G331" i="14"/>
  <c r="I331" i="14"/>
  <c r="I284" i="14"/>
  <c r="G284" i="14"/>
  <c r="I408" i="14"/>
  <c r="G408" i="14"/>
  <c r="I359" i="14"/>
  <c r="G359" i="14"/>
  <c r="D359" i="14" s="1"/>
  <c r="J634" i="14"/>
  <c r="G20" i="11"/>
  <c r="D20" i="11"/>
  <c r="C20" i="11" s="1"/>
  <c r="I118" i="14"/>
  <c r="G118" i="14"/>
  <c r="I232" i="14"/>
  <c r="G232" i="14"/>
  <c r="D368" i="11"/>
  <c r="C368" i="11" s="1"/>
  <c r="G368" i="11"/>
  <c r="G360" i="11"/>
  <c r="D360" i="11"/>
  <c r="C360" i="11" s="1"/>
  <c r="J633" i="14"/>
  <c r="I272" i="14"/>
  <c r="G272" i="14"/>
  <c r="G219" i="11"/>
  <c r="D219" i="11"/>
  <c r="C219" i="11" s="1"/>
  <c r="G61" i="11"/>
  <c r="D61" i="11"/>
  <c r="C61" i="11" s="1"/>
  <c r="G339" i="11"/>
  <c r="D339" i="11"/>
  <c r="C339" i="11" s="1"/>
  <c r="J134" i="14"/>
  <c r="J317" i="14"/>
  <c r="G154" i="11"/>
  <c r="D154" i="11"/>
  <c r="C154" i="11" s="1"/>
  <c r="J21" i="14"/>
  <c r="G24" i="11"/>
  <c r="D24" i="11"/>
  <c r="C24" i="11" s="1"/>
  <c r="D357" i="11"/>
  <c r="C357" i="11" s="1"/>
  <c r="G357" i="11"/>
  <c r="G363" i="11"/>
  <c r="D363" i="11"/>
  <c r="C363" i="11" s="1"/>
  <c r="I256" i="14"/>
  <c r="G256" i="14"/>
  <c r="J131" i="14"/>
  <c r="G277" i="14"/>
  <c r="I277" i="14"/>
  <c r="J367" i="14"/>
  <c r="J643" i="14"/>
  <c r="J636" i="14"/>
  <c r="D405" i="11"/>
  <c r="C405" i="11" s="1"/>
  <c r="G405" i="11"/>
  <c r="J91" i="14"/>
  <c r="I268" i="14"/>
  <c r="G268" i="14"/>
  <c r="J192" i="14"/>
  <c r="G330" i="14"/>
  <c r="I330" i="14"/>
  <c r="I420" i="14"/>
  <c r="G420" i="14"/>
  <c r="G146" i="11"/>
  <c r="D146" i="11"/>
  <c r="C146" i="11" s="1"/>
  <c r="G57" i="11"/>
  <c r="D57" i="11"/>
  <c r="C57" i="11" s="1"/>
  <c r="J55" i="14"/>
  <c r="I242" i="14"/>
  <c r="G242" i="14"/>
  <c r="I133" i="14"/>
  <c r="G133" i="14"/>
  <c r="G279" i="14"/>
  <c r="I279" i="14"/>
  <c r="J194" i="14"/>
  <c r="G303" i="14"/>
  <c r="D303" i="14" s="1"/>
  <c r="E303" i="14" s="1"/>
  <c r="I303" i="14"/>
  <c r="J327" i="14"/>
  <c r="J345" i="14"/>
  <c r="J350" i="14"/>
  <c r="G377" i="11"/>
  <c r="D377" i="11"/>
  <c r="C377" i="11" s="1"/>
  <c r="I58" i="14"/>
  <c r="G58" i="14"/>
  <c r="D403" i="11"/>
  <c r="C403" i="11" s="1"/>
  <c r="G403" i="11"/>
  <c r="J193" i="14"/>
  <c r="I290" i="14"/>
  <c r="G290" i="14"/>
  <c r="I246" i="14"/>
  <c r="G246" i="14"/>
  <c r="G271" i="14"/>
  <c r="I271" i="14"/>
  <c r="J289" i="14"/>
  <c r="I419" i="14"/>
  <c r="G419" i="14"/>
  <c r="D366" i="11"/>
  <c r="C366" i="11" s="1"/>
  <c r="G366" i="11"/>
  <c r="I415" i="14"/>
  <c r="G415" i="14"/>
  <c r="I53" i="14" l="1"/>
  <c r="G517" i="14"/>
  <c r="D517" i="14" s="1"/>
  <c r="C517" i="14" s="1"/>
  <c r="G129" i="14"/>
  <c r="F129" i="14" s="1"/>
  <c r="F369" i="14"/>
  <c r="I23" i="14"/>
  <c r="G276" i="14"/>
  <c r="D276" i="14" s="1"/>
  <c r="C276" i="14" s="1"/>
  <c r="G16" i="14"/>
  <c r="D16" i="14" s="1"/>
  <c r="E16" i="14" s="1"/>
  <c r="G280" i="14"/>
  <c r="F280" i="14" s="1"/>
  <c r="G288" i="14"/>
  <c r="D288" i="14" s="1"/>
  <c r="C288" i="14" s="1"/>
  <c r="D641" i="14"/>
  <c r="C641" i="14" s="1"/>
  <c r="G283" i="14"/>
  <c r="D283" i="14" s="1"/>
  <c r="C283" i="14" s="1"/>
  <c r="I518" i="14"/>
  <c r="I244" i="14"/>
  <c r="G274" i="14"/>
  <c r="D274" i="14" s="1"/>
  <c r="C274" i="14" s="1"/>
  <c r="G250" i="14"/>
  <c r="D250" i="14" s="1"/>
  <c r="C250" i="14" s="1"/>
  <c r="G252" i="14"/>
  <c r="F252" i="14" s="1"/>
  <c r="G57" i="14"/>
  <c r="F57" i="14" s="1"/>
  <c r="I96" i="14"/>
  <c r="D275" i="14"/>
  <c r="C275" i="14" s="1"/>
  <c r="I188" i="14"/>
  <c r="G262" i="14"/>
  <c r="D262" i="14" s="1"/>
  <c r="C262" i="14" s="1"/>
  <c r="G258" i="14"/>
  <c r="F258" i="14" s="1"/>
  <c r="G238" i="14"/>
  <c r="F238" i="14" s="1"/>
  <c r="G314" i="14"/>
  <c r="F314" i="14" s="1"/>
  <c r="G248" i="14"/>
  <c r="F248" i="14" s="1"/>
  <c r="I261" i="14"/>
  <c r="G264" i="14"/>
  <c r="F264" i="14" s="1"/>
  <c r="G15" i="14"/>
  <c r="G269" i="14"/>
  <c r="D269" i="14" s="1"/>
  <c r="C269" i="14" s="1"/>
  <c r="G29" i="14"/>
  <c r="F29" i="14" s="1"/>
  <c r="F90" i="14"/>
  <c r="C90" i="14"/>
  <c r="F291" i="14"/>
  <c r="D291" i="14"/>
  <c r="C291" i="14" s="1"/>
  <c r="F242" i="14"/>
  <c r="D242" i="14"/>
  <c r="C242" i="14" s="1"/>
  <c r="F268" i="14"/>
  <c r="D268" i="14"/>
  <c r="C268" i="14" s="1"/>
  <c r="F256" i="14"/>
  <c r="D256" i="14"/>
  <c r="C256" i="14" s="1"/>
  <c r="F288" i="14"/>
  <c r="F282" i="14"/>
  <c r="D282" i="14"/>
  <c r="C282" i="14" s="1"/>
  <c r="F272" i="14"/>
  <c r="D272" i="14"/>
  <c r="C272" i="14" s="1"/>
  <c r="F408" i="14"/>
  <c r="D408" i="14"/>
  <c r="C408" i="14" s="1"/>
  <c r="F234" i="14"/>
  <c r="D234" i="14"/>
  <c r="C234" i="14" s="1"/>
  <c r="F412" i="14"/>
  <c r="D412" i="14"/>
  <c r="C412" i="14" s="1"/>
  <c r="F416" i="14"/>
  <c r="D416" i="14"/>
  <c r="C416" i="14" s="1"/>
  <c r="G287" i="14"/>
  <c r="F261" i="14"/>
  <c r="D261" i="14"/>
  <c r="C261" i="14" s="1"/>
  <c r="F257" i="14"/>
  <c r="D257" i="14"/>
  <c r="C257" i="14" s="1"/>
  <c r="F301" i="14"/>
  <c r="C301" i="14"/>
  <c r="F333" i="14"/>
  <c r="D333" i="14"/>
  <c r="C333" i="14" s="1"/>
  <c r="F281" i="14"/>
  <c r="D281" i="14"/>
  <c r="C281" i="14" s="1"/>
  <c r="F98" i="14"/>
  <c r="C98" i="14"/>
  <c r="F246" i="14"/>
  <c r="D246" i="14"/>
  <c r="C246" i="14" s="1"/>
  <c r="F407" i="14"/>
  <c r="D407" i="14"/>
  <c r="C407" i="14" s="1"/>
  <c r="F342" i="14"/>
  <c r="D342" i="14"/>
  <c r="C342" i="14" s="1"/>
  <c r="F415" i="14"/>
  <c r="D415" i="14"/>
  <c r="C415" i="14" s="1"/>
  <c r="F419" i="14"/>
  <c r="D419" i="14"/>
  <c r="C419" i="14" s="1"/>
  <c r="F290" i="14"/>
  <c r="D290" i="14"/>
  <c r="C290" i="14" s="1"/>
  <c r="F330" i="14"/>
  <c r="D330" i="14"/>
  <c r="C330" i="14" s="1"/>
  <c r="F232" i="14"/>
  <c r="D232" i="14"/>
  <c r="C232" i="14" s="1"/>
  <c r="F236" i="14"/>
  <c r="D236" i="14"/>
  <c r="C236" i="14" s="1"/>
  <c r="I107" i="14"/>
  <c r="F304" i="14"/>
  <c r="C304" i="14"/>
  <c r="F260" i="14"/>
  <c r="D260" i="14"/>
  <c r="C260" i="14" s="1"/>
  <c r="F244" i="14"/>
  <c r="D244" i="14"/>
  <c r="C244" i="14" s="1"/>
  <c r="F411" i="14"/>
  <c r="D411" i="14"/>
  <c r="C411" i="14" s="1"/>
  <c r="I291" i="14"/>
  <c r="G336" i="14"/>
  <c r="F418" i="14"/>
  <c r="D418" i="14"/>
  <c r="C418" i="14" s="1"/>
  <c r="F406" i="14"/>
  <c r="D406" i="14"/>
  <c r="C406" i="14" s="1"/>
  <c r="F188" i="14"/>
  <c r="D188" i="14"/>
  <c r="C188" i="14" s="1"/>
  <c r="F334" i="14"/>
  <c r="D334" i="14"/>
  <c r="C334" i="14" s="1"/>
  <c r="F303" i="14"/>
  <c r="C303" i="14"/>
  <c r="F331" i="14"/>
  <c r="D331" i="14"/>
  <c r="C331" i="14" s="1"/>
  <c r="F240" i="14"/>
  <c r="D240" i="14"/>
  <c r="C240" i="14" s="1"/>
  <c r="F404" i="14"/>
  <c r="D404" i="14"/>
  <c r="C404" i="14" s="1"/>
  <c r="F271" i="14"/>
  <c r="D271" i="14"/>
  <c r="C271" i="14" s="1"/>
  <c r="F279" i="14"/>
  <c r="D279" i="14"/>
  <c r="C279" i="14" s="1"/>
  <c r="F420" i="14"/>
  <c r="D420" i="14"/>
  <c r="C420" i="14" s="1"/>
  <c r="F277" i="14"/>
  <c r="D277" i="14"/>
  <c r="C277" i="14" s="1"/>
  <c r="F284" i="14"/>
  <c r="D284" i="14"/>
  <c r="C284" i="14" s="1"/>
  <c r="F196" i="14"/>
  <c r="D196" i="14"/>
  <c r="C196" i="14" s="1"/>
  <c r="F286" i="14"/>
  <c r="D286" i="14"/>
  <c r="C286" i="14" s="1"/>
  <c r="F326" i="14"/>
  <c r="D326" i="14"/>
  <c r="C326" i="14" s="1"/>
  <c r="F518" i="14"/>
  <c r="D518" i="14"/>
  <c r="C518" i="14" s="1"/>
  <c r="F306" i="14"/>
  <c r="C306" i="14"/>
  <c r="F410" i="14"/>
  <c r="D410" i="14"/>
  <c r="C410" i="14" s="1"/>
  <c r="F409" i="14"/>
  <c r="D409" i="14"/>
  <c r="C409" i="14" s="1"/>
  <c r="I417" i="14"/>
  <c r="G417" i="14"/>
  <c r="G278" i="14"/>
  <c r="I334" i="14"/>
  <c r="G132" i="14"/>
  <c r="I132" i="14"/>
  <c r="F133" i="14"/>
  <c r="D133" i="14"/>
  <c r="C133" i="14" s="1"/>
  <c r="F53" i="14"/>
  <c r="D53" i="14"/>
  <c r="C53" i="14" s="1"/>
  <c r="F96" i="14"/>
  <c r="C96" i="14"/>
  <c r="F107" i="14"/>
  <c r="C107" i="14"/>
  <c r="F114" i="14"/>
  <c r="C114" i="14"/>
  <c r="F31" i="14"/>
  <c r="D31" i="14"/>
  <c r="C31" i="14" s="1"/>
  <c r="F97" i="14"/>
  <c r="C97" i="14"/>
  <c r="F58" i="14"/>
  <c r="D58" i="14"/>
  <c r="C58" i="14" s="1"/>
  <c r="F118" i="14"/>
  <c r="D118" i="14"/>
  <c r="F115" i="14"/>
  <c r="C115" i="14"/>
  <c r="F49" i="14"/>
  <c r="D49" i="14"/>
  <c r="C49" i="14" s="1"/>
  <c r="F111" i="14"/>
  <c r="C111" i="14"/>
  <c r="F119" i="14"/>
  <c r="D119" i="14"/>
  <c r="F93" i="14"/>
  <c r="C93" i="14"/>
  <c r="F23" i="14"/>
  <c r="C23" i="14"/>
  <c r="F106" i="14"/>
  <c r="C106" i="14"/>
  <c r="F24" i="14"/>
  <c r="C24" i="14"/>
  <c r="F66" i="14"/>
  <c r="C66" i="14"/>
  <c r="I187" i="14"/>
  <c r="G187" i="14"/>
  <c r="I263" i="14"/>
  <c r="G263" i="14"/>
  <c r="G48" i="14"/>
  <c r="I48" i="14"/>
  <c r="G94" i="14"/>
  <c r="D94" i="14" s="1"/>
  <c r="E94" i="14" s="1"/>
  <c r="I94" i="14"/>
  <c r="I338" i="14"/>
  <c r="G338" i="14"/>
  <c r="I199" i="14"/>
  <c r="G199" i="14"/>
  <c r="I515" i="14"/>
  <c r="G515" i="14"/>
  <c r="I189" i="14"/>
  <c r="G189" i="14"/>
  <c r="G231" i="14"/>
  <c r="I231" i="14"/>
  <c r="G92" i="14"/>
  <c r="D92" i="14" s="1"/>
  <c r="E92" i="14" s="1"/>
  <c r="I92" i="14"/>
  <c r="I130" i="14"/>
  <c r="G130" i="14"/>
  <c r="I312" i="14"/>
  <c r="G312" i="14"/>
  <c r="D312" i="14" s="1"/>
  <c r="E312" i="14" s="1"/>
  <c r="G128" i="14"/>
  <c r="I128" i="14"/>
  <c r="I247" i="14"/>
  <c r="G247" i="14"/>
  <c r="I305" i="14"/>
  <c r="G305" i="14"/>
  <c r="D305" i="14" s="1"/>
  <c r="I237" i="14"/>
  <c r="G237" i="14"/>
  <c r="I235" i="14"/>
  <c r="G235" i="14"/>
  <c r="I241" i="14"/>
  <c r="G241" i="14"/>
  <c r="G339" i="14"/>
  <c r="I339" i="14"/>
  <c r="I239" i="14"/>
  <c r="G239" i="14"/>
  <c r="I310" i="14"/>
  <c r="G310" i="14"/>
  <c r="D310" i="14" s="1"/>
  <c r="I251" i="14"/>
  <c r="G251" i="14"/>
  <c r="G201" i="14"/>
  <c r="I201" i="14"/>
  <c r="I519" i="14"/>
  <c r="G519" i="14"/>
  <c r="G54" i="14"/>
  <c r="I54" i="14"/>
  <c r="G191" i="14"/>
  <c r="I191" i="14"/>
  <c r="I267" i="14"/>
  <c r="G267" i="14"/>
  <c r="I514" i="14"/>
  <c r="G514" i="14"/>
  <c r="I249" i="14"/>
  <c r="G249" i="14"/>
  <c r="I233" i="14"/>
  <c r="G233" i="14"/>
  <c r="I245" i="14"/>
  <c r="G245" i="14"/>
  <c r="G38" i="14"/>
  <c r="I38" i="14"/>
  <c r="I243" i="14"/>
  <c r="G243" i="14"/>
  <c r="I516" i="14"/>
  <c r="G516" i="14"/>
  <c r="I259" i="14"/>
  <c r="G259" i="14"/>
  <c r="I17" i="14"/>
  <c r="G17" i="14"/>
  <c r="D17" i="14" s="1"/>
  <c r="E17" i="14" s="1"/>
  <c r="G366" i="14"/>
  <c r="I366" i="14"/>
  <c r="I64" i="14"/>
  <c r="G64" i="14"/>
  <c r="D64" i="14" s="1"/>
  <c r="E64" i="14" s="1"/>
  <c r="I190" i="14"/>
  <c r="G190" i="14"/>
  <c r="I193" i="14"/>
  <c r="G193" i="14"/>
  <c r="I636" i="14"/>
  <c r="G636" i="14"/>
  <c r="I633" i="14"/>
  <c r="G633" i="14"/>
  <c r="I634" i="14"/>
  <c r="G634" i="14"/>
  <c r="I322" i="14"/>
  <c r="G322" i="14"/>
  <c r="I21" i="14"/>
  <c r="G21" i="14"/>
  <c r="D21" i="14" s="1"/>
  <c r="E21" i="14" s="1"/>
  <c r="G343" i="14"/>
  <c r="I343" i="14"/>
  <c r="I285" i="14"/>
  <c r="G285" i="14"/>
  <c r="I194" i="14"/>
  <c r="G194" i="14"/>
  <c r="G332" i="14"/>
  <c r="I332" i="14"/>
  <c r="I200" i="14"/>
  <c r="G200" i="14"/>
  <c r="I315" i="14"/>
  <c r="G315" i="14"/>
  <c r="I186" i="14"/>
  <c r="G186" i="14"/>
  <c r="I51" i="14"/>
  <c r="G51" i="14"/>
  <c r="I300" i="14"/>
  <c r="G300" i="14"/>
  <c r="D300" i="14" s="1"/>
  <c r="E300" i="14" s="1"/>
  <c r="G344" i="14"/>
  <c r="I344" i="14"/>
  <c r="I270" i="14"/>
  <c r="G270" i="14"/>
  <c r="I40" i="14"/>
  <c r="G40" i="14"/>
  <c r="I25" i="14"/>
  <c r="G25" i="14"/>
  <c r="D25" i="14" s="1"/>
  <c r="E25" i="14" s="1"/>
  <c r="G345" i="14"/>
  <c r="I345" i="14"/>
  <c r="I55" i="14"/>
  <c r="G55" i="14"/>
  <c r="I91" i="14"/>
  <c r="G91" i="14"/>
  <c r="D91" i="14" s="1"/>
  <c r="E91" i="14" s="1"/>
  <c r="G367" i="14"/>
  <c r="I367" i="14"/>
  <c r="I131" i="14"/>
  <c r="G131" i="14"/>
  <c r="I317" i="14"/>
  <c r="G317" i="14"/>
  <c r="D317" i="14" s="1"/>
  <c r="E317" i="14" s="1"/>
  <c r="G365" i="14"/>
  <c r="I365" i="14"/>
  <c r="G273" i="14"/>
  <c r="I273" i="14"/>
  <c r="I289" i="14"/>
  <c r="G289" i="14"/>
  <c r="G350" i="14"/>
  <c r="I350" i="14"/>
  <c r="G643" i="14"/>
  <c r="I643" i="14"/>
  <c r="G327" i="14"/>
  <c r="I327" i="14"/>
  <c r="I192" i="14"/>
  <c r="G192" i="14"/>
  <c r="I134" i="14"/>
  <c r="G134" i="14"/>
  <c r="I89" i="14"/>
  <c r="G89" i="14"/>
  <c r="D89" i="14" s="1"/>
  <c r="E89" i="14" s="1"/>
  <c r="I637" i="14"/>
  <c r="G637" i="14"/>
  <c r="G321" i="14"/>
  <c r="I321" i="14"/>
  <c r="I324" i="14"/>
  <c r="G324" i="14"/>
  <c r="I323" i="14"/>
  <c r="G323" i="14"/>
  <c r="I640" i="14"/>
  <c r="G640" i="14"/>
  <c r="I635" i="14"/>
  <c r="G635" i="14"/>
  <c r="D129" i="14" l="1"/>
  <c r="C129" i="14" s="1"/>
  <c r="F517" i="14"/>
  <c r="F16" i="14"/>
  <c r="D280" i="14"/>
  <c r="C280" i="14" s="1"/>
  <c r="F283" i="14"/>
  <c r="F276" i="14"/>
  <c r="F274" i="14"/>
  <c r="D314" i="14"/>
  <c r="E314" i="14" s="1"/>
  <c r="F250" i="14"/>
  <c r="C16" i="14"/>
  <c r="D29" i="14"/>
  <c r="C29" i="14" s="1"/>
  <c r="F15" i="14"/>
  <c r="D15" i="14"/>
  <c r="C119" i="14"/>
  <c r="E119" i="14"/>
  <c r="C118" i="14"/>
  <c r="E118" i="14"/>
  <c r="F262" i="14"/>
  <c r="D57" i="14"/>
  <c r="C57" i="14" s="1"/>
  <c r="D252" i="14"/>
  <c r="C252" i="14" s="1"/>
  <c r="F269" i="14"/>
  <c r="D248" i="14"/>
  <c r="C248" i="14" s="1"/>
  <c r="D238" i="14"/>
  <c r="C238" i="14" s="1"/>
  <c r="D258" i="14"/>
  <c r="C258" i="14" s="1"/>
  <c r="D264" i="14"/>
  <c r="C264" i="14" s="1"/>
  <c r="F640" i="14"/>
  <c r="D640" i="14"/>
  <c r="C640" i="14" s="1"/>
  <c r="F637" i="14"/>
  <c r="D637" i="14"/>
  <c r="C637" i="14" s="1"/>
  <c r="F300" i="14"/>
  <c r="C300" i="14"/>
  <c r="F200" i="14"/>
  <c r="D200" i="14"/>
  <c r="C200" i="14" s="1"/>
  <c r="F633" i="14"/>
  <c r="D633" i="14"/>
  <c r="C633" i="14" s="1"/>
  <c r="F516" i="14"/>
  <c r="D516" i="14"/>
  <c r="C516" i="14" s="1"/>
  <c r="F233" i="14"/>
  <c r="D233" i="14"/>
  <c r="C233" i="14" s="1"/>
  <c r="F251" i="14"/>
  <c r="D251" i="14"/>
  <c r="C251" i="14" s="1"/>
  <c r="F241" i="14"/>
  <c r="D241" i="14"/>
  <c r="C241" i="14" s="1"/>
  <c r="F237" i="14"/>
  <c r="D237" i="14"/>
  <c r="C237" i="14" s="1"/>
  <c r="F247" i="14"/>
  <c r="D247" i="14"/>
  <c r="C247" i="14" s="1"/>
  <c r="F189" i="14"/>
  <c r="D189" i="14"/>
  <c r="C189" i="14" s="1"/>
  <c r="F199" i="14"/>
  <c r="D199" i="14"/>
  <c r="C199" i="14" s="1"/>
  <c r="F263" i="14"/>
  <c r="D263" i="14"/>
  <c r="C263" i="14" s="1"/>
  <c r="F327" i="14"/>
  <c r="D327" i="14"/>
  <c r="C327" i="14" s="1"/>
  <c r="F350" i="14"/>
  <c r="D350" i="14"/>
  <c r="C350" i="14" s="1"/>
  <c r="F273" i="14"/>
  <c r="D273" i="14"/>
  <c r="C273" i="14" s="1"/>
  <c r="F367" i="14"/>
  <c r="D367" i="14"/>
  <c r="C367" i="14" s="1"/>
  <c r="F343" i="14"/>
  <c r="D343" i="14"/>
  <c r="C343" i="14" s="1"/>
  <c r="F191" i="14"/>
  <c r="D191" i="14"/>
  <c r="C191" i="14" s="1"/>
  <c r="F278" i="14"/>
  <c r="D278" i="14"/>
  <c r="C278" i="14" s="1"/>
  <c r="F287" i="14"/>
  <c r="D287" i="14"/>
  <c r="C287" i="14" s="1"/>
  <c r="F635" i="14"/>
  <c r="D635" i="14"/>
  <c r="C635" i="14" s="1"/>
  <c r="F323" i="14"/>
  <c r="D323" i="14"/>
  <c r="C323" i="14" s="1"/>
  <c r="F192" i="14"/>
  <c r="D192" i="14"/>
  <c r="C192" i="14" s="1"/>
  <c r="F289" i="14"/>
  <c r="D289" i="14"/>
  <c r="C289" i="14" s="1"/>
  <c r="F315" i="14"/>
  <c r="D315" i="14"/>
  <c r="C315" i="14" s="1"/>
  <c r="F285" i="14"/>
  <c r="D285" i="14"/>
  <c r="C285" i="14" s="1"/>
  <c r="F634" i="14"/>
  <c r="D634" i="14"/>
  <c r="C634" i="14" s="1"/>
  <c r="F636" i="14"/>
  <c r="D636" i="14"/>
  <c r="C636" i="14" s="1"/>
  <c r="F190" i="14"/>
  <c r="D190" i="14"/>
  <c r="C190" i="14" s="1"/>
  <c r="F259" i="14"/>
  <c r="D259" i="14"/>
  <c r="C259" i="14" s="1"/>
  <c r="F243" i="14"/>
  <c r="D243" i="14"/>
  <c r="C243" i="14" s="1"/>
  <c r="F245" i="14"/>
  <c r="D245" i="14"/>
  <c r="C245" i="14" s="1"/>
  <c r="F249" i="14"/>
  <c r="D249" i="14"/>
  <c r="C249" i="14" s="1"/>
  <c r="F267" i="14"/>
  <c r="D267" i="14"/>
  <c r="C267" i="14" s="1"/>
  <c r="F310" i="14"/>
  <c r="C310" i="14"/>
  <c r="F235" i="14"/>
  <c r="D235" i="14"/>
  <c r="C235" i="14" s="1"/>
  <c r="F305" i="14"/>
  <c r="C305" i="14"/>
  <c r="F515" i="14"/>
  <c r="D515" i="14"/>
  <c r="C515" i="14" s="1"/>
  <c r="F338" i="14"/>
  <c r="D338" i="14"/>
  <c r="C338" i="14" s="1"/>
  <c r="F187" i="14"/>
  <c r="D187" i="14"/>
  <c r="C187" i="14" s="1"/>
  <c r="F417" i="14"/>
  <c r="D417" i="14"/>
  <c r="C417" i="14" s="1"/>
  <c r="F336" i="14"/>
  <c r="D336" i="14"/>
  <c r="C336" i="14" s="1"/>
  <c r="F324" i="14"/>
  <c r="D324" i="14"/>
  <c r="C324" i="14" s="1"/>
  <c r="F317" i="14"/>
  <c r="C317" i="14"/>
  <c r="F270" i="14"/>
  <c r="D270" i="14"/>
  <c r="C270" i="14" s="1"/>
  <c r="F186" i="14"/>
  <c r="D186" i="14"/>
  <c r="C186" i="14" s="1"/>
  <c r="F194" i="14"/>
  <c r="D194" i="14"/>
  <c r="C194" i="14" s="1"/>
  <c r="F322" i="14"/>
  <c r="D322" i="14"/>
  <c r="C322" i="14" s="1"/>
  <c r="F193" i="14"/>
  <c r="D193" i="14"/>
  <c r="C193" i="14" s="1"/>
  <c r="F514" i="14"/>
  <c r="D514" i="14"/>
  <c r="C514" i="14" s="1"/>
  <c r="F519" i="14"/>
  <c r="D519" i="14"/>
  <c r="C519" i="14" s="1"/>
  <c r="F239" i="14"/>
  <c r="D239" i="14"/>
  <c r="C239" i="14" s="1"/>
  <c r="F312" i="14"/>
  <c r="C312" i="14"/>
  <c r="F321" i="14"/>
  <c r="D321" i="14"/>
  <c r="C321" i="14" s="1"/>
  <c r="F643" i="14"/>
  <c r="D643" i="14"/>
  <c r="C643" i="14" s="1"/>
  <c r="F365" i="14"/>
  <c r="D365" i="14"/>
  <c r="C365" i="14" s="1"/>
  <c r="F345" i="14"/>
  <c r="D345" i="14"/>
  <c r="C345" i="14" s="1"/>
  <c r="F344" i="14"/>
  <c r="D344" i="14"/>
  <c r="C344" i="14" s="1"/>
  <c r="F332" i="14"/>
  <c r="D332" i="14"/>
  <c r="C332" i="14" s="1"/>
  <c r="F366" i="14"/>
  <c r="D366" i="14"/>
  <c r="C366" i="14" s="1"/>
  <c r="F201" i="14"/>
  <c r="D201" i="14"/>
  <c r="C201" i="14" s="1"/>
  <c r="F339" i="14"/>
  <c r="D339" i="14"/>
  <c r="C339" i="14" s="1"/>
  <c r="F231" i="14"/>
  <c r="D231" i="14"/>
  <c r="C231" i="14" s="1"/>
  <c r="F132" i="14"/>
  <c r="D132" i="14"/>
  <c r="C132" i="14" s="1"/>
  <c r="F131" i="14"/>
  <c r="D131" i="14"/>
  <c r="C131" i="14" s="1"/>
  <c r="F40" i="14"/>
  <c r="D40" i="14"/>
  <c r="C40" i="14" s="1"/>
  <c r="F51" i="14"/>
  <c r="D51" i="14"/>
  <c r="C51" i="14" s="1"/>
  <c r="F54" i="14"/>
  <c r="D54" i="14"/>
  <c r="C54" i="14" s="1"/>
  <c r="F128" i="14"/>
  <c r="D128" i="14"/>
  <c r="C128" i="14" s="1"/>
  <c r="F48" i="14"/>
  <c r="D48" i="14"/>
  <c r="C48" i="14" s="1"/>
  <c r="F89" i="14"/>
  <c r="C89" i="14"/>
  <c r="F91" i="14"/>
  <c r="C91" i="14"/>
  <c r="F21" i="14"/>
  <c r="C21" i="14"/>
  <c r="F130" i="14"/>
  <c r="D130" i="14"/>
  <c r="C130" i="14" s="1"/>
  <c r="F134" i="14"/>
  <c r="D134" i="14"/>
  <c r="C134" i="14" s="1"/>
  <c r="F55" i="14"/>
  <c r="D55" i="14"/>
  <c r="C55" i="14" s="1"/>
  <c r="F25" i="14"/>
  <c r="C25" i="14"/>
  <c r="F64" i="14"/>
  <c r="C64" i="14"/>
  <c r="F17" i="14"/>
  <c r="C17" i="14"/>
  <c r="F38" i="14"/>
  <c r="D38" i="14"/>
  <c r="C38" i="14" s="1"/>
  <c r="F92" i="14"/>
  <c r="C92" i="14"/>
  <c r="F94" i="14"/>
  <c r="C94" i="14"/>
  <c r="C314" i="14" l="1"/>
  <c r="E15" i="14"/>
  <c r="C1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Nandy Matthews</author>
  </authors>
  <commentList>
    <comment ref="K1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Nandy Matthews:</t>
        </r>
        <r>
          <rPr>
            <sz val="9"/>
            <color indexed="81"/>
            <rFont val="Tahoma"/>
            <family val="2"/>
          </rPr>
          <t xml:space="preserve">
Diane D. May:
tariff was R20.37 for the period July 2020 to Aug 2020  and changed to R13.18 from Sep 2020 as per Council resolution taken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Nandy Matthews</author>
  </authors>
  <commentList>
    <comment ref="Q20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Nandy Matthews:</t>
        </r>
        <r>
          <rPr>
            <sz val="9"/>
            <color indexed="81"/>
            <rFont val="Tahoma"/>
            <family val="2"/>
          </rPr>
          <t xml:space="preserve">
Diane D. May:
tariff was R20.37 for the period July 2020 to Aug 2020  and changed to R13.18 from Sep 2020 as per Council resolution taken</t>
        </r>
      </text>
    </comment>
  </commentList>
</comments>
</file>

<file path=xl/sharedStrings.xml><?xml version="1.0" encoding="utf-8"?>
<sst xmlns="http://schemas.openxmlformats.org/spreadsheetml/2006/main" count="8142" uniqueCount="1133">
  <si>
    <t>INFRASTRUCTURE</t>
  </si>
  <si>
    <t>ANEXURE 1:  NDLAMBE MUNICIPALITY TARIFF LIST 2017/2018</t>
  </si>
  <si>
    <t>DESCRIPTION</t>
  </si>
  <si>
    <t>VAT</t>
  </si>
  <si>
    <t>2017/2018</t>
  </si>
  <si>
    <t>2014/2015</t>
  </si>
  <si>
    <t>2016/2017</t>
  </si>
  <si>
    <t>PROPOSED</t>
  </si>
  <si>
    <t>APPROVED</t>
  </si>
  <si>
    <t>VAT INCL</t>
  </si>
  <si>
    <t>VAT EXCL</t>
  </si>
  <si>
    <t>% INCREASE</t>
  </si>
  <si>
    <t>EFFECTIVE FROM 1/7/17</t>
  </si>
  <si>
    <t>EFFECTIVE FROM 1/7/12</t>
  </si>
  <si>
    <t>EFFECTIVE FROM 1/7/16</t>
  </si>
  <si>
    <t>ELECTRICITY NDLAMBE</t>
  </si>
  <si>
    <t>1. Scale 1 : Domestic Credit</t>
  </si>
  <si>
    <t>Applicable to all bona fide domestic Consumers</t>
  </si>
  <si>
    <t>Basic Charge:</t>
  </si>
  <si>
    <t>Y</t>
  </si>
  <si>
    <t>Energy Consumption:</t>
  </si>
  <si>
    <t>Block 1 (0 - 50 kWh)</t>
  </si>
  <si>
    <t>Block 2 (51 - 350 kWh)</t>
  </si>
  <si>
    <t>Block 3 (351 - 600 kWh)</t>
  </si>
  <si>
    <t>Block 4 (&gt;600 kWh)</t>
  </si>
  <si>
    <t>2. Scale 2 : Domestic Pre-payment</t>
  </si>
  <si>
    <t>Applicable to all bona fide domestic Consumers in areas where vending is available</t>
  </si>
  <si>
    <t>Basic Charge</t>
  </si>
  <si>
    <t>3. Scale 3 : Commercial</t>
  </si>
  <si>
    <t xml:space="preserve">Applicable to non-domestic consumers with a demand not exceeding 55kVA. </t>
  </si>
  <si>
    <t>4. Scale 4:Large Power users with maximum demands not exceeding 200kVA</t>
  </si>
  <si>
    <t>Applicable to consumers with a demand normally exceeding 50kVA but less than 200kVA</t>
  </si>
  <si>
    <t>Basic Monthly charge</t>
  </si>
  <si>
    <t>Monthly maximum demand (KVA)</t>
  </si>
  <si>
    <t>Subject to a minimum monthly charge based on a demand of 40kVA</t>
  </si>
  <si>
    <t xml:space="preserve">5. Scale 7 : Time of Use </t>
  </si>
  <si>
    <t>Applicable to consumers with a demand normally exceeding 50kVA</t>
  </si>
  <si>
    <t>Energy Charges (low season)</t>
  </si>
  <si>
    <t xml:space="preserve">Peak </t>
  </si>
  <si>
    <t>Standard</t>
  </si>
  <si>
    <t>Off-Peak</t>
  </si>
  <si>
    <t>Energy Charges (High season - June to August)</t>
  </si>
  <si>
    <t>Demand Charges KVA (Peak &amp; Standard only)</t>
  </si>
  <si>
    <t>Voltage surcharge (calculated as a percentage of demand energy charge)</t>
  </si>
  <si>
    <t>Low voltage (400/231v)</t>
  </si>
  <si>
    <t>N</t>
  </si>
  <si>
    <t>Medium voltage (11kv)</t>
  </si>
  <si>
    <t xml:space="preserve"> NDLAMBE MUNICIPALITY TARIFF LIST 2016/2017</t>
  </si>
  <si>
    <t>WATER</t>
  </si>
  <si>
    <t>Monthly minimum charges per meter</t>
  </si>
  <si>
    <t>Monthly minimum charges vacant erven</t>
  </si>
  <si>
    <t>Monthly Standpipes</t>
  </si>
  <si>
    <t>Consumption:</t>
  </si>
  <si>
    <t>Per KL:    0-10 KL</t>
  </si>
  <si>
    <t xml:space="preserve">              11-15 KL</t>
  </si>
  <si>
    <t xml:space="preserve">              16-20 KL</t>
  </si>
  <si>
    <t xml:space="preserve">              21+ </t>
  </si>
  <si>
    <t>Drought Consumption:</t>
  </si>
  <si>
    <t xml:space="preserve">              11-15KL</t>
  </si>
  <si>
    <t>Sporting Bodies/Agreements per KL</t>
  </si>
  <si>
    <t>Bulk Supply (Chicory)</t>
  </si>
  <si>
    <t>New Connection</t>
  </si>
  <si>
    <t>15mm</t>
  </si>
  <si>
    <t>20mm</t>
  </si>
  <si>
    <t>25mm</t>
  </si>
  <si>
    <t>50mm</t>
  </si>
  <si>
    <t>Water supply by tanker</t>
  </si>
  <si>
    <t xml:space="preserve">       Plus  Water as per tariff</t>
  </si>
  <si>
    <t>Water supply by tractor</t>
  </si>
  <si>
    <t>Disconnection( normal)</t>
  </si>
  <si>
    <t>Fitting and Removal</t>
  </si>
  <si>
    <t>WATER &amp; ELECTRICITY  CONNECTIONS / DISCONNECTIONS</t>
  </si>
  <si>
    <t>Special Reading</t>
  </si>
  <si>
    <t>Disconnection (normal)</t>
  </si>
  <si>
    <t>Connection (of existing)</t>
  </si>
  <si>
    <t>Callout fee- normal working hours</t>
  </si>
  <si>
    <t>Callout fee- After Working Hours</t>
  </si>
  <si>
    <t>Callout fee- Sundays and Public Holidays</t>
  </si>
  <si>
    <t>Disconnection (non-payment)</t>
  </si>
  <si>
    <t>Reconnection (non-payment)</t>
  </si>
  <si>
    <t>Administration costs(connection/Disconnection for non-payments)</t>
  </si>
  <si>
    <t>After hours:</t>
  </si>
  <si>
    <t>Prepaid water meter (cost to be included with disconnection fees)</t>
  </si>
  <si>
    <t>Prepaid electricity meter (cost to be included with disconnection fees)</t>
  </si>
  <si>
    <t>Test Meter: (Refund if faulty)</t>
  </si>
  <si>
    <t>Water</t>
  </si>
  <si>
    <t>Electricity</t>
  </si>
  <si>
    <t>SEWERAGE:</t>
  </si>
  <si>
    <t>Minimum charges p/a on following:</t>
  </si>
  <si>
    <t xml:space="preserve">Household  </t>
  </si>
  <si>
    <t>Business</t>
  </si>
  <si>
    <t>Per point p/a</t>
  </si>
  <si>
    <t>Housing Scheme - per dwelling</t>
  </si>
  <si>
    <t>Hotels, Accomm. Establishments</t>
  </si>
  <si>
    <t>Hospitals</t>
  </si>
  <si>
    <t>Schools</t>
  </si>
  <si>
    <t>Availability Charge</t>
  </si>
  <si>
    <t>Per point means the following:</t>
  </si>
  <si>
    <t>a) a toilet</t>
  </si>
  <si>
    <t>b) a urinal of 1.5 m or part thereof</t>
  </si>
  <si>
    <t>Connection fee:</t>
  </si>
  <si>
    <t>Connectio Fees (reinstate tarred sufrace)</t>
  </si>
  <si>
    <t>Connection Fees(No Tarred Surface)</t>
  </si>
  <si>
    <t>SANITATION</t>
  </si>
  <si>
    <t>Removal by truck per load</t>
  </si>
  <si>
    <t>Pit inspection (Health)</t>
  </si>
  <si>
    <t xml:space="preserve">Removal - after hours </t>
  </si>
  <si>
    <t>Out of URBAN EDGE if service available</t>
  </si>
  <si>
    <t>Fines</t>
  </si>
  <si>
    <t>Mixing Concrete Within A Road Reserve</t>
  </si>
  <si>
    <t>Illegal Dumping</t>
  </si>
  <si>
    <t>Gutter / Rain Water Diverted Into The Sewer Reticulation System</t>
  </si>
  <si>
    <t>Construction Material Diverted Into Storm Water System</t>
  </si>
  <si>
    <t>Tampering With Water Reticulation System - 1st Offence</t>
  </si>
  <si>
    <t>Tampering With Water Reticulation System - 2 nd Offence</t>
  </si>
  <si>
    <t>Tampering With Electricity Reticulation System - 1st Offence</t>
  </si>
  <si>
    <t>Tampering With Electricity Reticulation System - 2nd Offence</t>
  </si>
  <si>
    <t>MISCELLANEOUS:</t>
  </si>
  <si>
    <t>Pavement Hoarding</t>
  </si>
  <si>
    <t>Cleaning of property</t>
  </si>
  <si>
    <t>Inspection of installations</t>
  </si>
  <si>
    <t>Re-Inspection of installations</t>
  </si>
  <si>
    <t>Photocopies:</t>
  </si>
  <si>
    <t>One side only - A4.</t>
  </si>
  <si>
    <t xml:space="preserve">                           - A3</t>
  </si>
  <si>
    <t>Fax - per page (sending)</t>
  </si>
  <si>
    <t>Fax - per page (receiving)</t>
  </si>
  <si>
    <t>Ammonia Prints per linear centimetre</t>
  </si>
  <si>
    <t>Copy of Voters Roll per ward</t>
  </si>
  <si>
    <t>Printed Copy of Valuation Roll PORT ALFRED</t>
  </si>
  <si>
    <t>Printed Copy of Valuation Roll  EXCL PORT ALFRED(PER TOWN)</t>
  </si>
  <si>
    <t>E-Mail Copy of Valuation Roll PER TOWN</t>
  </si>
  <si>
    <t>Serving of summons</t>
  </si>
  <si>
    <t>Hire of chemical toilets - per 7 days or part thereof</t>
  </si>
  <si>
    <t>EFFECTIVE FROM 1/7/15</t>
  </si>
  <si>
    <t>FURNISHING OF INFORMATION TO THE PUBLIC:</t>
  </si>
  <si>
    <t>Account not in service register</t>
  </si>
  <si>
    <t>Account (in service register)</t>
  </si>
  <si>
    <t>Inspection of deed, document, diagram</t>
  </si>
  <si>
    <t>Supply of certif. Of valuation,charges</t>
  </si>
  <si>
    <t>against property</t>
  </si>
  <si>
    <t>Search for information not covered by above (incl. Rates clearance)</t>
  </si>
  <si>
    <t xml:space="preserve">    Per hour or portion thereof</t>
  </si>
  <si>
    <t>List of names &amp; add. of prop. Owners</t>
  </si>
  <si>
    <t>LAND USE PLANNING FEES</t>
  </si>
  <si>
    <t>Applic. for Consent Use</t>
  </si>
  <si>
    <t>Applic for Rezoning</t>
  </si>
  <si>
    <t>Applic for departure:</t>
  </si>
  <si>
    <t>(Sec 15(1)(a)(ii)</t>
  </si>
  <si>
    <t>Applic for Subdivision</t>
  </si>
  <si>
    <t xml:space="preserve">    up to and incl 20 erven</t>
  </si>
  <si>
    <t xml:space="preserve">   more than 20 erven</t>
  </si>
  <si>
    <t xml:space="preserve">   plus  for each additional erf over 20</t>
  </si>
  <si>
    <t>Copy of Zoning Scheme Regulation</t>
  </si>
  <si>
    <t>Copy of Zoning Scheme Map</t>
  </si>
  <si>
    <t>Encroachments (Boathouses/ea)</t>
  </si>
  <si>
    <t>Encroachments(upon Municipal owned land) per month</t>
  </si>
  <si>
    <t>0-10m2</t>
  </si>
  <si>
    <t>New tariff</t>
  </si>
  <si>
    <t>10-50m2</t>
  </si>
  <si>
    <t>50-100m2</t>
  </si>
  <si>
    <t>100-150m2</t>
  </si>
  <si>
    <t>150-200m2</t>
  </si>
  <si>
    <t>200-500m2</t>
  </si>
  <si>
    <t>500-1000m2</t>
  </si>
  <si>
    <t>Removal of restrictions</t>
  </si>
  <si>
    <t>Sale of Municipal Land - Notices</t>
  </si>
  <si>
    <t>Issue of zoning satificates</t>
  </si>
  <si>
    <t>Status Report from the office of the Survey or General</t>
  </si>
  <si>
    <t>Consolidation</t>
  </si>
  <si>
    <t>Road closure of Closure of Public open Space</t>
  </si>
  <si>
    <t>Extension of validity period</t>
  </si>
  <si>
    <t>Amendment of conditions of approval</t>
  </si>
  <si>
    <t>Approval of Architectural Design Manual or Constitution or Site Development Plan</t>
  </si>
  <si>
    <t>Cancellation/ Amendment of General Plan</t>
  </si>
  <si>
    <t>BUILDING PLAN FEES:</t>
  </si>
  <si>
    <t>Calculated per sq. mtr</t>
  </si>
  <si>
    <t xml:space="preserve">  Dwellings (incl flats, townhouses etc)</t>
  </si>
  <si>
    <t xml:space="preserve">  Sub-economic dwelling units</t>
  </si>
  <si>
    <t xml:space="preserve">  Shops, Offices, Halls, etc</t>
  </si>
  <si>
    <t xml:space="preserve">  Churches  </t>
  </si>
  <si>
    <t xml:space="preserve">  Factories</t>
  </si>
  <si>
    <t xml:space="preserve">  Outbuildings</t>
  </si>
  <si>
    <t xml:space="preserve">  Open storage sheds</t>
  </si>
  <si>
    <t xml:space="preserve">  Carports</t>
  </si>
  <si>
    <t xml:space="preserve">   New building work/carports/add./alter.</t>
  </si>
  <si>
    <t xml:space="preserve">   - to R17000 thereafter % of value</t>
  </si>
  <si>
    <t xml:space="preserve">  Swimming Pools - fixed</t>
  </si>
  <si>
    <t xml:space="preserve">  Garden Walls &amp; fences fixed</t>
  </si>
  <si>
    <t>Minimum Fees</t>
  </si>
  <si>
    <t xml:space="preserve">  Signs</t>
  </si>
  <si>
    <t xml:space="preserve">  Churches - 40% of Build. Plan Fees</t>
  </si>
  <si>
    <t xml:space="preserve">  Uncategorized plans</t>
  </si>
  <si>
    <t>Hoarding Fine</t>
  </si>
  <si>
    <t>Re-Inspection Fees</t>
  </si>
  <si>
    <t xml:space="preserve">  Illegal Dumping (Hoarding Fee) Per Month</t>
  </si>
  <si>
    <t>Inspection Fee (Health pit inspection)</t>
  </si>
  <si>
    <t>Building plan copies fee:</t>
  </si>
  <si>
    <t xml:space="preserve">                                                 A4</t>
  </si>
  <si>
    <t xml:space="preserve">                                                 A3</t>
  </si>
  <si>
    <t xml:space="preserve">                                                 A2</t>
  </si>
  <si>
    <t xml:space="preserve">                                                 A1</t>
  </si>
  <si>
    <t xml:space="preserve">                                                 A0</t>
  </si>
  <si>
    <t>SG diagram</t>
  </si>
  <si>
    <t xml:space="preserve">CONSUMER DEPOSITS </t>
  </si>
  <si>
    <t>*New applic. &amp; following disconnection</t>
  </si>
  <si>
    <t>Domestic consumers Owners</t>
  </si>
  <si>
    <t>Domestic consumers Tenants</t>
  </si>
  <si>
    <t>Domestic consumers (Water only)</t>
  </si>
  <si>
    <t>Offices &amp; Shops (non-foodstuffs)</t>
  </si>
  <si>
    <t>Garages</t>
  </si>
  <si>
    <t>Food handling premises/light industry</t>
  </si>
  <si>
    <t>Hotels &amp; big consumer industry</t>
  </si>
  <si>
    <t>Increase of Deposits for services if services discontinued due to non payment are to be</t>
  </si>
  <si>
    <t>REVENUE</t>
  </si>
  <si>
    <t>ANEXURE 1:  NDLAMBE MUNICIPALITY TARIFF LIST 2016/2017</t>
  </si>
  <si>
    <t>2015/2016</t>
  </si>
  <si>
    <t>PROPOSSED</t>
  </si>
  <si>
    <t>EFFECTIVE FROM 1/7/2017</t>
  </si>
  <si>
    <t>EFFECTIVE FROM 1/7/2015</t>
  </si>
  <si>
    <t>EFFECTIVE FROM 1/7/2016</t>
  </si>
  <si>
    <t>BANKING CHARGES</t>
  </si>
  <si>
    <t>Dishonored debit Orders</t>
  </si>
  <si>
    <t>Returned debit orders</t>
  </si>
  <si>
    <t>CREDIT CONTROL</t>
  </si>
  <si>
    <t>Letter - Hand Delivered or Post</t>
  </si>
  <si>
    <t>Letter - Hand Delivered and Signature Obtained</t>
  </si>
  <si>
    <t>N/A</t>
  </si>
  <si>
    <t>Telephone Call</t>
  </si>
  <si>
    <t>Facsimile</t>
  </si>
  <si>
    <t>E-Mail</t>
  </si>
  <si>
    <t>SMS</t>
  </si>
  <si>
    <t>Prepaid Meter - Blocking/unblocking</t>
  </si>
  <si>
    <t>SERVICE CHARGES</t>
  </si>
  <si>
    <t>Non rateable properties</t>
  </si>
  <si>
    <t>RATES</t>
  </si>
  <si>
    <t>Ndlambe</t>
  </si>
  <si>
    <t>Land</t>
  </si>
  <si>
    <t>Improvements</t>
  </si>
  <si>
    <t>RATES REBATES, REDUCTIONS, DIFFERENTIAL RATING</t>
  </si>
  <si>
    <t>Will be per the Ndlambe Municipality rates policy</t>
  </si>
  <si>
    <t>Pensioner Rebates: as per Rates policy</t>
  </si>
  <si>
    <t>45% on business rate - up to R3000</t>
  </si>
  <si>
    <t>35% on business rate - btwn R 3001 and R 4000</t>
  </si>
  <si>
    <t xml:space="preserve">25% on business rate - btwn R 4001 and R5000 </t>
  </si>
  <si>
    <t xml:space="preserve">COMMUNITY </t>
  </si>
  <si>
    <t xml:space="preserve">FIRE BRIGADE </t>
  </si>
  <si>
    <t>Fire Prevention inspection (on application)</t>
  </si>
  <si>
    <t>Fire Prevention inspection  FOLLOW-UP (re-application)</t>
  </si>
  <si>
    <t>Fire Prevention Non compliance certificate</t>
  </si>
  <si>
    <t>Fire Prevention compliance certificate</t>
  </si>
  <si>
    <t>Flamable Substance Certificate - per certificate</t>
  </si>
  <si>
    <t>Population Certificate - per certificate</t>
  </si>
  <si>
    <t>Dangerous Goods Certificate - per certificate</t>
  </si>
  <si>
    <t>Fire Investigation Report - per report</t>
  </si>
  <si>
    <t>Training per person per 20 hour course (Non-accredited)</t>
  </si>
  <si>
    <t>Emergency Calls:</t>
  </si>
  <si>
    <t>Truck and light duty vehicle fires per vehicle involve</t>
  </si>
  <si>
    <t>Truck and light duty accidents per vehicle involve</t>
  </si>
  <si>
    <t>Formal Dwelling Fires per hour per vehicle</t>
  </si>
  <si>
    <t>Informal dwelling fires per hour per vehicle</t>
  </si>
  <si>
    <t>Commercial Fires(building)per hour per vehicle</t>
  </si>
  <si>
    <t>Industrial Fires (building) per hour per vehicle</t>
  </si>
  <si>
    <t>Fire call on (Farms) up to 3 hours</t>
  </si>
  <si>
    <t>Fire call on (Farms) after 3 hours - per hour</t>
  </si>
  <si>
    <t>Assisstance Outside Mun. area) up to 3 hours</t>
  </si>
  <si>
    <t>Assistance after 3 hours / per hour Outside Municipal area.</t>
  </si>
  <si>
    <t>Control burning without a permit</t>
  </si>
  <si>
    <t>Spillage/Hazamat incidents per hour per incidents</t>
  </si>
  <si>
    <t>Any other incidents not mentioned above</t>
  </si>
  <si>
    <t>Dealers - flammable substances: Flammable Liquid Store - per store</t>
  </si>
  <si>
    <t>Flammable Liquid Storage Tank (above &amp; underground) - per tank</t>
  </si>
  <si>
    <t xml:space="preserve"> Spray Room and Spray Booth - per room or booth</t>
  </si>
  <si>
    <t>Mixing and Decanting Rooms - per room</t>
  </si>
  <si>
    <t>Liquid Petroleum Gas: Bulk Tanks - per tank</t>
  </si>
  <si>
    <t>Storage - per storage facility</t>
  </si>
  <si>
    <t>Filling - per filling site</t>
  </si>
  <si>
    <t>LPG Cylinders - per cylinder irrespective of size 9kg</t>
  </si>
  <si>
    <t>LPG Cylinders - per cylinder irrespective of size 14kg</t>
  </si>
  <si>
    <t>LPG Cylinders - per cylinder irrespective of size 19kg</t>
  </si>
  <si>
    <t>LPG Cylinders - per cylinder irrespective of size 48kg</t>
  </si>
  <si>
    <t>Incidents and Special Events: Fire Officer per hour</t>
  </si>
  <si>
    <t xml:space="preserve"> Senior Firefighter per hour</t>
  </si>
  <si>
    <t xml:space="preserve"> Chief Fire Officer per hour</t>
  </si>
  <si>
    <t>Vehicle per hour</t>
  </si>
  <si>
    <t>Special Events</t>
  </si>
  <si>
    <t>Filling Swimming pools per load plus per kilometre</t>
  </si>
  <si>
    <t>Water Deliveries / per hour plus per kilometre travelled</t>
  </si>
  <si>
    <t>Clean spillages (oil, petrol &amp; debris ect.) per hour</t>
  </si>
  <si>
    <t>Per kilometer travelled</t>
  </si>
  <si>
    <t>REFUSE REMOVALS:</t>
  </si>
  <si>
    <t>RESIDENTIAL</t>
  </si>
  <si>
    <t>Removal Charges monthly residents (incl vacant erven)-1x weekly removal</t>
  </si>
  <si>
    <t>Special removals (household refuse) per load</t>
  </si>
  <si>
    <t xml:space="preserve">BUSINESSES </t>
  </si>
  <si>
    <t>Removal charges monthly (Businesses)</t>
  </si>
  <si>
    <t>Additional removals per load</t>
  </si>
  <si>
    <t>Hiring of 6m³ skip bin per 7 days or part thereof ( incl disposal costs) per load</t>
  </si>
  <si>
    <t>Availability of and or/ hiring of skip bin 6m³ per bin perload per event (incls disposal costs)</t>
  </si>
  <si>
    <t>Events :Availability of refuse bins and clean up operations</t>
  </si>
  <si>
    <t>INSTITUTIONS</t>
  </si>
  <si>
    <t>Institutions (schools, hospitals, retirement villages, SAPS, Home Affairs, Magistrate etc) monthly refuse removal</t>
  </si>
  <si>
    <t>Disposal at Santa refuse site</t>
  </si>
  <si>
    <t>Garden refruse per month</t>
  </si>
  <si>
    <t>Building rubble per month</t>
  </si>
  <si>
    <t>Environmental levy</t>
  </si>
  <si>
    <t>CEMETERY:</t>
  </si>
  <si>
    <t xml:space="preserve">Alexandria </t>
  </si>
  <si>
    <t>single plot</t>
  </si>
  <si>
    <t xml:space="preserve">            Digging of grave (excluding covering of grave)</t>
  </si>
  <si>
    <t xml:space="preserve">            Kwanonqubela (Single plot)</t>
  </si>
  <si>
    <t xml:space="preserve">            Wentzels Park (Single plot)</t>
  </si>
  <si>
    <t>Bathurst (Single plot)</t>
  </si>
  <si>
    <t xml:space="preserve">            Freestone (adult)</t>
  </si>
  <si>
    <t xml:space="preserve">            Digging of 6ft grave (excluding covering of grave)</t>
  </si>
  <si>
    <t>Port Alfred (Single plot)</t>
  </si>
  <si>
    <t>Single plot</t>
  </si>
  <si>
    <t xml:space="preserve">           Digging of 6ft grave (excluding covering of grave)</t>
  </si>
  <si>
    <t xml:space="preserve">           Digging of 9ft grave (excluding covering of grave)</t>
  </si>
  <si>
    <t xml:space="preserve">           Plaque (Space)</t>
  </si>
  <si>
    <t xml:space="preserve">           Stillborn child</t>
  </si>
  <si>
    <t xml:space="preserve">           Nemato           (Single plot)</t>
  </si>
  <si>
    <t>Boesmansriviermond (single plot)</t>
  </si>
  <si>
    <t xml:space="preserve">           Digging of 6ft grave excluding covering of grave) </t>
  </si>
  <si>
    <t xml:space="preserve">           Plaque</t>
  </si>
  <si>
    <t xml:space="preserve">           Marselle (no digging of grave)</t>
  </si>
  <si>
    <t xml:space="preserve">           Ekuphumleni (single plot)</t>
  </si>
  <si>
    <t>Other fees:        Exhumation (adults &amp; children) in ALL towns</t>
  </si>
  <si>
    <t xml:space="preserve">Covering of all graves </t>
  </si>
  <si>
    <t>Hiring of Shreddar per day</t>
  </si>
  <si>
    <t>COMMONAGE</t>
  </si>
  <si>
    <t>Cattle (per head)</t>
  </si>
  <si>
    <t xml:space="preserve">                  1-20 per head</t>
  </si>
  <si>
    <t xml:space="preserve">                  Over 20 per head</t>
  </si>
  <si>
    <t>Calves (4-8 mths) per head per mth</t>
  </si>
  <si>
    <t>Horses &amp; donkeys (per head)</t>
  </si>
  <si>
    <t>Dipping per head per month</t>
  </si>
  <si>
    <t>POUND FEES:</t>
  </si>
  <si>
    <t>All animals (per head) per day or part thereof storage in pound(unbranded)</t>
  </si>
  <si>
    <t>Driving fees (per head)</t>
  </si>
  <si>
    <t>Call out transport</t>
  </si>
  <si>
    <t>Transport of cattle per km</t>
  </si>
  <si>
    <t>20,00/kl</t>
  </si>
  <si>
    <t>17,54/kl</t>
  </si>
  <si>
    <t>Branding of cattle per head (when unbranded cattle Is collected)</t>
  </si>
  <si>
    <t>All animals (per head) per day or part thereof storage in pound(branded)</t>
  </si>
  <si>
    <t>13.68/kl</t>
  </si>
  <si>
    <t>12/kl</t>
  </si>
  <si>
    <t>Branding of cattle per head (when branded cattle Is collected)</t>
  </si>
  <si>
    <t>TRAFFIC</t>
  </si>
  <si>
    <t>Document search fee per document</t>
  </si>
  <si>
    <t>Roadworthy (motor bikes)</t>
  </si>
  <si>
    <t>As Gazetted from time to time</t>
  </si>
  <si>
    <t>Roadworthy (light vehicle &amp; trailor)</t>
  </si>
  <si>
    <t>Roadworthy (bus)</t>
  </si>
  <si>
    <t>Roadworthy (trucks)</t>
  </si>
  <si>
    <t>Issue of certificate</t>
  </si>
  <si>
    <t>Temporary Licence (48 hrs)</t>
  </si>
  <si>
    <t>Temporary Licence (21 day)</t>
  </si>
  <si>
    <t>Public Driving Permits:</t>
  </si>
  <si>
    <t>Application</t>
  </si>
  <si>
    <t>Issue of permit</t>
  </si>
  <si>
    <t>Conversion of licences</t>
  </si>
  <si>
    <t xml:space="preserve">      Penalties p/m</t>
  </si>
  <si>
    <t>Learners Licence Application</t>
  </si>
  <si>
    <t>Learners Licence Authorisation</t>
  </si>
  <si>
    <t>Drivers Licence, EB&amp;B Application</t>
  </si>
  <si>
    <t>Drivers Licence, EB&amp;B Authorisation</t>
  </si>
  <si>
    <t>Drivers Licence, Heavy Duty</t>
  </si>
  <si>
    <t>Temporary Drivers Licence</t>
  </si>
  <si>
    <t>Duplicate Learners Licence</t>
  </si>
  <si>
    <t>Duplicate Document</t>
  </si>
  <si>
    <t>Unauthorised use of DLTC - No AOG</t>
  </si>
  <si>
    <t>Storage of impounded trailer, caravan or other similar vessel, per day or part thereof</t>
  </si>
  <si>
    <t>Storage of impounded vehicle per day or part thereof</t>
  </si>
  <si>
    <t>Appication For Special Event requiring traffic services- per event per day</t>
  </si>
  <si>
    <t>Application: Display a banner smaller than 3m² per event - Deposit  (Refundable) Other organizations</t>
  </si>
  <si>
    <t>Displaying a banner/ poster less than 3m²- per banner/ poster per event (max. 10 days)  - Charity</t>
  </si>
  <si>
    <t xml:space="preserve">Display a banner larger than 3m² (max. 6m²) per banner per event </t>
  </si>
  <si>
    <t>Display of a banner/ poster larger than 6m² per banner/ poster per event (max. 10 days)</t>
  </si>
  <si>
    <t>Displaying an elluminated advertising Sign - per day</t>
  </si>
  <si>
    <t>Display of Estate Agent signs: "On Show"" Show House" etc. - per dwelling/ unit p/a (max. 3/ unit) p.a.</t>
  </si>
  <si>
    <t>Private Display of "On Show"" Show House" etc. - per dwelling/ unit (maximum 3 months) per hour</t>
  </si>
  <si>
    <t>Removal of illegally erected/ unauthorized banners in municipal area (incl. private land) per banner</t>
  </si>
  <si>
    <t xml:space="preserve"> Travelling to collect and store - per k/m                                         </t>
  </si>
  <si>
    <t xml:space="preserve"> Storage fee - per sign per day</t>
  </si>
  <si>
    <t>Removal of illegally erected/ unauthorized signboard in municipal area (incl. private land) per board</t>
  </si>
  <si>
    <t>Storage fee - per sign board, banner per day</t>
  </si>
  <si>
    <t xml:space="preserve">Removal of authorized banner, signboard , poster which is in contravention of conditions/ by-laws  </t>
  </si>
  <si>
    <t>Escort Duties / Services Rendered During An Event - Traffic Control at Points</t>
  </si>
  <si>
    <t>Escort Duty per hour or part thereof</t>
  </si>
  <si>
    <t>Travelling during the event / duty - per k/m</t>
  </si>
  <si>
    <t>Closure of Roads during Events - per hour</t>
  </si>
  <si>
    <t xml:space="preserve">Damage to Road Traffic Signs - </t>
  </si>
  <si>
    <t>Actual</t>
  </si>
  <si>
    <t>RIVER CONTROL</t>
  </si>
  <si>
    <t>Beach launch per annum Ndlambe</t>
  </si>
  <si>
    <t>River usage fee per annum Ndlambe</t>
  </si>
  <si>
    <t xml:space="preserve">Horse Power Levy / per h.p. </t>
  </si>
  <si>
    <t>1-99hp - R3 &amp; 100hp &gt; R4</t>
  </si>
  <si>
    <t>1 - 99 h/p - R2.91/ hp
100 h/p &lt; - R4.53/hp</t>
  </si>
  <si>
    <t>1-99hp - R3 &amp; 100 up - R4</t>
  </si>
  <si>
    <t>Maintenance Levy per sea going craft (p.a.)</t>
  </si>
  <si>
    <t>Jet Ski (sea going only,p.a)</t>
  </si>
  <si>
    <t>Passenger Cruises - fee per capacity p/a</t>
  </si>
  <si>
    <t>Boat reg decal replacement</t>
  </si>
  <si>
    <t>Event permit per day</t>
  </si>
  <si>
    <t>Application commercial/tourist boat registration and application process boat 6,6 M in length</t>
  </si>
  <si>
    <t>Exemption / registration per day</t>
  </si>
  <si>
    <t>Special events:</t>
  </si>
  <si>
    <t>Application for events on a river per day</t>
  </si>
  <si>
    <t xml:space="preserve">Availability fee of a river official per day or part thereof </t>
  </si>
  <si>
    <t>Application for mooring in the river (buoy)</t>
  </si>
  <si>
    <t>Fee per annual boat registration peyable to a boat registration agent</t>
  </si>
  <si>
    <t>As determined by SLA</t>
  </si>
  <si>
    <t>NATURE RESERVE TARIFFS</t>
  </si>
  <si>
    <t>Deposit payable for accomodation (Refundable)</t>
  </si>
  <si>
    <t>50% deposit</t>
  </si>
  <si>
    <t>Kap river lodge</t>
  </si>
  <si>
    <t>R200p/p + R95/child u/12 (Incl access fee)</t>
  </si>
  <si>
    <t>Base rate R420 for 2 ppl + R105/person thereafter (includes access fee)</t>
  </si>
  <si>
    <t>Lodge 2 (kap river)</t>
  </si>
  <si>
    <t>R158p/p + R85/child (Incl access fee)</t>
  </si>
  <si>
    <t>Fisherman</t>
  </si>
  <si>
    <t>Base rate R210 for 2 ppl + R55/person thereafter (Includes access fee)</t>
  </si>
  <si>
    <t>Xhosa hut</t>
  </si>
  <si>
    <t>R210/night + R27p/p and R16p/child u/12 access fee</t>
  </si>
  <si>
    <t>Base rate R168for 2 ppl + R55/person thereafter (Includes access fee)</t>
  </si>
  <si>
    <t>Oribi cottage</t>
  </si>
  <si>
    <t>Base rate R315 for 2 ppl + R55/person thereafter (Includes access fee)</t>
  </si>
  <si>
    <t>Kap river picnic site</t>
  </si>
  <si>
    <t>R27/person + R16/child (unguided)</t>
  </si>
  <si>
    <t>R33/person + R18 p/child</t>
  </si>
  <si>
    <t>Fig tree camping site</t>
  </si>
  <si>
    <t>R105/tent site p/d + R27 p/p p/d + R16/child p/d</t>
  </si>
  <si>
    <t>R100.00/tent site/day + R 30.00/person/day + R18/child/day</t>
  </si>
  <si>
    <t>Fish river camping</t>
  </si>
  <si>
    <t>R79/tent site/day + R27/person/day + R16/child/day</t>
  </si>
  <si>
    <t>R82.50/tent site/day + R33.00/person/day + R18/child/day</t>
  </si>
  <si>
    <t>R30.00/person + R18/child (unguided)</t>
  </si>
  <si>
    <t>Vehicle entrance fee Fish river</t>
  </si>
  <si>
    <t xml:space="preserve">R27/person + R16/child </t>
  </si>
  <si>
    <t>R33/person + R18/child</t>
  </si>
  <si>
    <t>Canoe fees per 3 hours</t>
  </si>
  <si>
    <t>R105/canoe (2seater)</t>
  </si>
  <si>
    <t>R120.00/canoe (2 seater)</t>
  </si>
  <si>
    <t>Game drives</t>
  </si>
  <si>
    <t>R75/game drive p/p, R50 per child</t>
  </si>
  <si>
    <t>R75.00/game drive/person , R50 per child</t>
  </si>
  <si>
    <t>Educational outing - day fee</t>
  </si>
  <si>
    <t>R37/adult + R21/child</t>
  </si>
  <si>
    <t>R42.00/adult + R25.00/child</t>
  </si>
  <si>
    <t>Educational outing - over night</t>
  </si>
  <si>
    <t>R58/adult + R37/child</t>
  </si>
  <si>
    <t>R70.00/adult + R40.00/child</t>
  </si>
  <si>
    <t>Orchard</t>
  </si>
  <si>
    <t>R265/facility/night + R27/person +R16/child</t>
  </si>
  <si>
    <t>Base rate R210.00 for 2 ppl + R55/person thereafter (includes access fee)</t>
  </si>
  <si>
    <t>Hire of trap cages</t>
  </si>
  <si>
    <t>R44.69/trap cage / 48 hours</t>
  </si>
  <si>
    <t>R55.00/ trap cage/ 48 hours</t>
  </si>
  <si>
    <t>BLUE FLAG BEACHES &amp; BEACHES GENERAL</t>
  </si>
  <si>
    <t>Beach Non-commercial event application fee (ie wedding)</t>
  </si>
  <si>
    <t>R250 / application</t>
  </si>
  <si>
    <t>219/ application</t>
  </si>
  <si>
    <t>Beach event on beach - application fee</t>
  </si>
  <si>
    <t>ENVIRONMENTAL HEALTH</t>
  </si>
  <si>
    <t>Business Licence: Food vendors in caravans &amp; carts or similar vessel</t>
  </si>
  <si>
    <t>Business Licence: General Dealers</t>
  </si>
  <si>
    <t>Certificate of Acceptability - Catering</t>
  </si>
  <si>
    <t>Business Licence: Supermarkets, Wholesales &amp; Butcheries</t>
  </si>
  <si>
    <t>Business Licence and COA: Coffee Shop</t>
  </si>
  <si>
    <t>Business Licence and COA : Take-Aways</t>
  </si>
  <si>
    <t>Business Licence: Spaza Shops</t>
  </si>
  <si>
    <t>Hawkers Licence - Trucks and Bakkies</t>
  </si>
  <si>
    <t>Hawkers Licence/Street Vendor per annum</t>
  </si>
  <si>
    <t>Hawkers Licence /Street Vendor (Special application Events)</t>
  </si>
  <si>
    <t>Other Fees: Exhumation (Adults&amp; Children) in ALL towns</t>
  </si>
  <si>
    <t>A</t>
  </si>
  <si>
    <t>R4 per kl</t>
  </si>
  <si>
    <t>R7 per Km</t>
  </si>
  <si>
    <t>R1010 p/h</t>
  </si>
  <si>
    <t>Base rate R600 for 2 ppl + R150/person thereafter (includes access fee)</t>
  </si>
  <si>
    <t xml:space="preserve">Lodge has recently been renervated </t>
  </si>
  <si>
    <t>Base rate R300 for 2 ppl + R78/person thereafter (Includes access fee)</t>
  </si>
  <si>
    <t xml:space="preserve">recently upgraded </t>
  </si>
  <si>
    <t>Base rate R200 for 2 ppl + R66/person thereafter (Includes access fee)</t>
  </si>
  <si>
    <t>Base rate R378 for 2 ppl + R66/person thereafter (Includes access fee)</t>
  </si>
  <si>
    <t xml:space="preserve">R40/person + R22 p/child day fee </t>
  </si>
  <si>
    <t>R110.00/tent site/day + R40.00/person/day + R22/child/day</t>
  </si>
  <si>
    <t>R100/tent site/day + R40.00/person/day + R22/child/day</t>
  </si>
  <si>
    <t>Hiking trail Roundhill / Kap river</t>
  </si>
  <si>
    <t>R40.00/person + R22/child (unguided)</t>
  </si>
  <si>
    <t>R40 per vehicle R40/person + R22/child</t>
  </si>
  <si>
    <t xml:space="preserve">R150.00/canoe (2 seater) for 3hrs </t>
  </si>
  <si>
    <t>R150.00/game drive/person , R100 per child (unguided)</t>
  </si>
  <si>
    <t>R50.00/adult + R30.00/child</t>
  </si>
  <si>
    <t>R84.00/adult + R48.00/child</t>
  </si>
  <si>
    <t>Base rate R276.00 for 2 ppl + R66/person thereafter (includes access fee)</t>
  </si>
  <si>
    <t>R60.00/ trap cage/ 48 hours</t>
  </si>
  <si>
    <t>R300 / application</t>
  </si>
  <si>
    <t>R263 / application</t>
  </si>
  <si>
    <t>R600 / application</t>
  </si>
  <si>
    <t>R527 / application</t>
  </si>
  <si>
    <t>R1500 / application</t>
  </si>
  <si>
    <t>1316/ application</t>
  </si>
  <si>
    <t>2017/2018 FINANCIAL YEAR TARIFFS</t>
  </si>
  <si>
    <t>Vat Incl.</t>
  </si>
  <si>
    <t>Vat Excl.</t>
  </si>
  <si>
    <t>Business Licence: Resturants &amp; Hotels</t>
  </si>
  <si>
    <r>
      <t xml:space="preserve">Application and issue of Certificate of Competence: </t>
    </r>
    <r>
      <rPr>
        <b/>
        <sz val="10"/>
        <rFont val="Arial"/>
        <family val="2"/>
      </rPr>
      <t>Funeral Parlours</t>
    </r>
  </si>
  <si>
    <r>
      <t xml:space="preserve">Re-issue of Certificate of Competence per annum: </t>
    </r>
    <r>
      <rPr>
        <b/>
        <sz val="10"/>
        <rFont val="Arial"/>
        <family val="2"/>
      </rPr>
      <t>Funeral Parlours</t>
    </r>
  </si>
  <si>
    <r>
      <t xml:space="preserve">Business Licence Application and issue of Certificate of Acceptability p/a : </t>
    </r>
    <r>
      <rPr>
        <b/>
        <sz val="10"/>
        <rFont val="Arial"/>
        <family val="2"/>
      </rPr>
      <t>B&amp;B's, Guest Houses</t>
    </r>
  </si>
  <si>
    <r>
      <t xml:space="preserve">Issue of Certificate of Acceptability per annum: </t>
    </r>
    <r>
      <rPr>
        <b/>
        <sz val="10"/>
        <rFont val="Arial"/>
        <family val="2"/>
      </rPr>
      <t>Dairies</t>
    </r>
  </si>
  <si>
    <t>CBD Call outs for food condemnation per ocassion  (includes issuing of condemnation certificate)</t>
  </si>
  <si>
    <t>Hire of chemical toilets - 7 days or part thereof</t>
  </si>
  <si>
    <t xml:space="preserve">Private residents/ Business:0 - more than 1 ton per load </t>
  </si>
  <si>
    <t xml:space="preserve">Kenton on Sea </t>
  </si>
  <si>
    <t>22,00 / km</t>
  </si>
  <si>
    <t>BRANDED ANIMALS</t>
  </si>
  <si>
    <t>UNBRANDED ANIMALS</t>
  </si>
  <si>
    <t>15,00/km</t>
  </si>
  <si>
    <t xml:space="preserve"> NDLAMBE MUNICIPALITY TARIFF LIST 2017/2018</t>
  </si>
  <si>
    <t>Chief Fire Officer per hour</t>
  </si>
  <si>
    <t>Senior Firefighter per hour</t>
  </si>
  <si>
    <t>Penalties p/m</t>
  </si>
  <si>
    <t>R7.98 per Km</t>
  </si>
  <si>
    <t>R1151.40 p/h</t>
  </si>
  <si>
    <t xml:space="preserve">           Nemato (Single plot)</t>
  </si>
  <si>
    <t>Base rate R420 for 2 ppl + R150/person thereafter (includes access fee)</t>
  </si>
  <si>
    <t xml:space="preserve">R39.60/person + R21.60 p/child day fee </t>
  </si>
  <si>
    <t>R120.00/tent site/day + R36/person/day + R21.60/child/day</t>
  </si>
  <si>
    <t>R120/tent site/day + R48 person/day + R26.40/child/day</t>
  </si>
  <si>
    <t>R48/person + R26.40/child (unguided)</t>
  </si>
  <si>
    <t xml:space="preserve">R165.00/canoe (2 seater) for 3hrs </t>
  </si>
  <si>
    <t>Applic for departure: Permanent / Temporary</t>
  </si>
  <si>
    <t>Applic for Minor Departure</t>
  </si>
  <si>
    <t>0.00</t>
  </si>
  <si>
    <t>Removal of Restrictive Conditions</t>
  </si>
  <si>
    <t>Relaxation of Restrictive Conditions</t>
  </si>
  <si>
    <t>Development or Change in Communal Land</t>
  </si>
  <si>
    <t>Road Closure and  Closure of Public Open Space</t>
  </si>
  <si>
    <t>Issue of zoning certificates</t>
  </si>
  <si>
    <t>1000-1500 m2</t>
  </si>
  <si>
    <t>1500-2000m2</t>
  </si>
  <si>
    <t>Advertising on behalf of customers</t>
  </si>
  <si>
    <t>20,00/km</t>
  </si>
  <si>
    <t>15.59/km</t>
  </si>
  <si>
    <t>13.68/km</t>
  </si>
  <si>
    <t>12/km</t>
  </si>
  <si>
    <t>1097/ application</t>
  </si>
  <si>
    <t>R1250 / application</t>
  </si>
  <si>
    <t>LIBRARY</t>
  </si>
  <si>
    <t>Electronical Duplicate card/ea</t>
  </si>
  <si>
    <t>Reserved item/each</t>
  </si>
  <si>
    <t>Fines: O/d videos/item/day max R25+ postage</t>
  </si>
  <si>
    <t>Fines: other o/d items/item/week+ postage</t>
  </si>
  <si>
    <t>Membership fee (o/s municipal area)</t>
  </si>
  <si>
    <t>Administration fee</t>
  </si>
  <si>
    <t>Exemption of a subdivision from the need for approval in terms of this By-Law</t>
  </si>
  <si>
    <t>Application to lodge an appeal in terms of SPLUMA Bylaw</t>
  </si>
  <si>
    <t>REFUSE REMOVALS</t>
  </si>
  <si>
    <t>CEMETERY</t>
  </si>
  <si>
    <t>POUND FEES</t>
  </si>
  <si>
    <t>BUILDING PLAN FEES</t>
  </si>
  <si>
    <t>Base rate R168 for 2 ppl + R55/person thereafter (Includes access fee)</t>
  </si>
  <si>
    <t>SPECIAL READING (FEES)</t>
  </si>
  <si>
    <t>SALE CONVENTIONAL (FEES)</t>
  </si>
  <si>
    <t>SALE PREPAID (FEES)</t>
  </si>
  <si>
    <t>WATER DISCONNECTIN /RECONNECTIONS (FEES)</t>
  </si>
  <si>
    <t>AVAILABILITY CHARGES OR MINIMUM CHARGE (service fee)</t>
  </si>
  <si>
    <t xml:space="preserve"> </t>
  </si>
  <si>
    <t>% increase based on submission</t>
  </si>
  <si>
    <t>Sanitation</t>
  </si>
  <si>
    <t>Connection Fees (reinstate tarred sufrace)</t>
  </si>
  <si>
    <t>Per point p/a:</t>
  </si>
  <si>
    <t>Sewerage</t>
  </si>
  <si>
    <t>Refuse</t>
  </si>
  <si>
    <t>water</t>
  </si>
  <si>
    <t>Rates</t>
  </si>
  <si>
    <t>Elecricity</t>
  </si>
  <si>
    <t>21,09/km</t>
  </si>
  <si>
    <t>12,66/km</t>
  </si>
  <si>
    <t>HALL RENTALS:</t>
  </si>
  <si>
    <t>Memorial Hall</t>
  </si>
  <si>
    <t>Bazaar</t>
  </si>
  <si>
    <t>Concerts &amp; Theatricals: Amateur</t>
  </si>
  <si>
    <t xml:space="preserve">    Professional</t>
  </si>
  <si>
    <t xml:space="preserve">   Rehearsals, Amateur</t>
  </si>
  <si>
    <t xml:space="preserve">   Rehearsals, Professional</t>
  </si>
  <si>
    <t>Exhibition of Goods</t>
  </si>
  <si>
    <t>Flower &amp; Agricultural Shows</t>
  </si>
  <si>
    <t>Public Meetings &amp; Lectures</t>
  </si>
  <si>
    <t>Religious Services</t>
  </si>
  <si>
    <t>Weddings &amp; Dances</t>
  </si>
  <si>
    <t>Other purposes</t>
  </si>
  <si>
    <t>Other purposes approved by Council</t>
  </si>
  <si>
    <t>Hire of Supper Room only:</t>
  </si>
  <si>
    <t>Other Purposes</t>
  </si>
  <si>
    <t>Use of equipment:</t>
  </si>
  <si>
    <t>Crockery per place setting</t>
  </si>
  <si>
    <t>Crockery, per item</t>
  </si>
  <si>
    <t>Cutlery, per place setting</t>
  </si>
  <si>
    <t>PA System</t>
  </si>
  <si>
    <t>Piano</t>
  </si>
  <si>
    <t>Deposit:  Twice hire charge plus R</t>
  </si>
  <si>
    <t xml:space="preserve">               to a maximum of R</t>
  </si>
  <si>
    <t>Kitchen</t>
  </si>
  <si>
    <t>Station Hill New Community Hall: Only 2 tables and 150 chairs</t>
  </si>
  <si>
    <t>Weddings</t>
  </si>
  <si>
    <t>Concerts &amp; Theatricals:  Amateur</t>
  </si>
  <si>
    <t xml:space="preserve">  Professional</t>
  </si>
  <si>
    <t xml:space="preserve">  Rehearsals, Amateur</t>
  </si>
  <si>
    <t xml:space="preserve">  Rehearsals, Professional</t>
  </si>
  <si>
    <t>Church Services (per hour)</t>
  </si>
  <si>
    <t>Bazaars</t>
  </si>
  <si>
    <t>Games evenings</t>
  </si>
  <si>
    <t>Deposit for Weddings</t>
  </si>
  <si>
    <t>Deposit for other purposes</t>
  </si>
  <si>
    <t>Station Hill Old Hall &amp; Jauka Hall: Only 2 tables and 250 chairs</t>
  </si>
  <si>
    <t>Booking Fee</t>
  </si>
  <si>
    <t>Disco's</t>
  </si>
  <si>
    <t xml:space="preserve">  Rehearsal, Amateur</t>
  </si>
  <si>
    <t xml:space="preserve">  Rehearsal, Professional</t>
  </si>
  <si>
    <t>Public Meetings</t>
  </si>
  <si>
    <t>In-house sports:  Amateur</t>
  </si>
  <si>
    <t>Deposit for Weddings/dances/discos</t>
  </si>
  <si>
    <t>Community Halls - Alexandria: Only 2 tables and 200 chairs</t>
  </si>
  <si>
    <t>Deposit for disco and shows</t>
  </si>
  <si>
    <t>Deposit for all the following:</t>
  </si>
  <si>
    <t>Hiring fees:</t>
  </si>
  <si>
    <t>Public Meetings excl Religious</t>
  </si>
  <si>
    <t>Religious Meetings (Services)</t>
  </si>
  <si>
    <t>Social events (incl. Bazaars, concerts,</t>
  </si>
  <si>
    <t xml:space="preserve">  &amp; church functions) </t>
  </si>
  <si>
    <t>Sporting events</t>
  </si>
  <si>
    <t>School events</t>
  </si>
  <si>
    <t>Rehearsals</t>
  </si>
  <si>
    <t>Outsiders (not resident in District)</t>
  </si>
  <si>
    <t>BRM &amp; KOS Hall : Only 2 tables and 150 chairs</t>
  </si>
  <si>
    <t xml:space="preserve">Other functions </t>
  </si>
  <si>
    <t>Hire tables</t>
  </si>
  <si>
    <t>Hire chairs</t>
  </si>
  <si>
    <t>Crockery / cutlery deposit</t>
  </si>
  <si>
    <t>Crockery/ cutlery per place setting</t>
  </si>
  <si>
    <t>Klipfontein, Marselle, Ekuphumleni,</t>
  </si>
  <si>
    <t>Bathurst and other Halls</t>
  </si>
  <si>
    <t>17.54/km</t>
  </si>
  <si>
    <t>18.50/km</t>
  </si>
  <si>
    <t>Other Rebates: as per Rates policy</t>
  </si>
  <si>
    <t>40% Agricultural Game Farm Rebate</t>
  </si>
  <si>
    <t>30% Eco Tourism/Eco Village/ Private Village</t>
  </si>
  <si>
    <t>WILLOWS CARAVAN PARK CAMPING FEES</t>
  </si>
  <si>
    <t>Camping per site up to 4 people</t>
  </si>
  <si>
    <t>Pensioner's rate per site up to 4 people</t>
  </si>
  <si>
    <t>Per extra pensioner per site</t>
  </si>
  <si>
    <t>Day visitor per person from 7am to 7pm</t>
  </si>
  <si>
    <t>Adults</t>
  </si>
  <si>
    <t>Per extra child per site(4-12)</t>
  </si>
  <si>
    <t>Disconnection (cut off)</t>
  </si>
  <si>
    <t>Horse Power Levy / per h.p. (1 -99hp)</t>
  </si>
  <si>
    <t>Horse Power Levy / per h.p. (100 up)</t>
  </si>
  <si>
    <t>Application: Display a banner smaller than 3m² per event - Deposit  Other organizations</t>
  </si>
  <si>
    <t>Encroachments(upon Municipal owned land) per annual</t>
  </si>
  <si>
    <t>2018/2019</t>
  </si>
  <si>
    <t>EFFECTIVE FROM 1/7/18</t>
  </si>
  <si>
    <t>VAT @ 15%</t>
  </si>
  <si>
    <t>13,79/km</t>
  </si>
  <si>
    <t>15,86/km</t>
  </si>
  <si>
    <t>20.16/km</t>
  </si>
  <si>
    <t>23.19/km</t>
  </si>
  <si>
    <t>Spillage/Hazmat incidents per hour per incidents</t>
  </si>
  <si>
    <t>Incidents and Special Events: Fire Fighter per hour</t>
  </si>
  <si>
    <t>Business Licence: Hair Salons</t>
  </si>
  <si>
    <t>PARKS AND SPORTFIELDS</t>
  </si>
  <si>
    <t>Utilization of Sportfield per day or part thereof</t>
  </si>
  <si>
    <t>R 971.75</t>
  </si>
  <si>
    <t>As per NRTA 93/100</t>
  </si>
  <si>
    <t>Tender Document Fees:</t>
  </si>
  <si>
    <t xml:space="preserve">Tender document: R 200,000.00 - R 1 000, 000 </t>
  </si>
  <si>
    <t xml:space="preserve">Tender document: R  1000 000- R 5000 000 </t>
  </si>
  <si>
    <t>Tender document: R5 000000 &amp; ABOVE</t>
  </si>
  <si>
    <t>Search Fees:</t>
  </si>
  <si>
    <t>Per Deeds office enquiry(per item)</t>
  </si>
  <si>
    <t>Valuation certificate/Zoning certificate</t>
  </si>
  <si>
    <t>PRINTING OF STATEMENTS: per month</t>
  </si>
  <si>
    <t>Applic for Building line relaxation for Erf larger than 500 square metre</t>
  </si>
  <si>
    <t>Applic for Building line relaxation for Erf size from 251 - 499 square metre</t>
  </si>
  <si>
    <t>Applic for Building line relaxation for Erf size equal/smaller than 250 square metre</t>
  </si>
  <si>
    <t>Application for Rezoning or Consent for Informal Housing or RDP Houses</t>
  </si>
  <si>
    <t>Into 3 or less erven</t>
  </si>
  <si>
    <t>Into 4 -20 erven</t>
  </si>
  <si>
    <t>Into 21 -250 erven</t>
  </si>
  <si>
    <t>Into 251 -1000 erevn</t>
  </si>
  <si>
    <t>Into &gt; 1000 Erven)</t>
  </si>
  <si>
    <t>Reason for Decision of Municipal Tribunal, Land Development Officer or Appeal Authority</t>
  </si>
  <si>
    <t>All advertising fees shall be at the cost of the applicant and directly paid to the advertisng agent</t>
  </si>
  <si>
    <t>Municipal /State Projects/Applications are exempt from application fees</t>
  </si>
  <si>
    <t>12% Residential Rates Rebate</t>
  </si>
  <si>
    <t>2019/2020</t>
  </si>
  <si>
    <t>EFFECTIVE FROM 1/7/19</t>
  </si>
  <si>
    <t>Removal - after hours:</t>
  </si>
  <si>
    <t>Base rate R443 for 2 ppl + R150/person thereafter (includes access fee)</t>
  </si>
  <si>
    <t>Base rate R211 for 2 ppl + R66/person thereafter (Includes access fee)</t>
  </si>
  <si>
    <t>Base rate R399 for 2 ppl + R66/person thereafter (Includes access fee)</t>
  </si>
  <si>
    <t xml:space="preserve">R41.78/person + R21.60 p/child day fee </t>
  </si>
  <si>
    <t>R127.00/tent site/day + R36/person/day + R21.60/child/day</t>
  </si>
  <si>
    <t>R127/tent site/day + R48 person/day + R26.40/child/day</t>
  </si>
  <si>
    <t>R51/person + R26.40/child (unguided)</t>
  </si>
  <si>
    <t xml:space="preserve">R174.00/canoe (2 seater) for 3hrs </t>
  </si>
  <si>
    <t>R158.00/game drive/person , R100 per child (unguided)</t>
  </si>
  <si>
    <t>R53.00/adult + R30.00/child</t>
  </si>
  <si>
    <t>R87.00/adult + R48.00/child</t>
  </si>
  <si>
    <t>Base rate R291.00 for 2 ppl + R66/person thereafter (includes access fee)</t>
  </si>
  <si>
    <t>R63.00/ trap cage/ 48 hours</t>
  </si>
  <si>
    <t>R277 / application</t>
  </si>
  <si>
    <t>R556 / application</t>
  </si>
  <si>
    <t>R1214.73 p/h</t>
  </si>
  <si>
    <t>R8.42 per Km</t>
  </si>
  <si>
    <t>10% Residential Rates Rebate</t>
  </si>
  <si>
    <t>Applic for Building line relaxation for Erf larger than 600 square metre</t>
  </si>
  <si>
    <t>Applic for Building line relaxation for Erf size from 251 - 600 square metre</t>
  </si>
  <si>
    <t>Application for Rezoning or Consent of Informal Housing or RDP Houses</t>
  </si>
  <si>
    <t>3. Scale 3: Commercial</t>
  </si>
  <si>
    <t xml:space="preserve">5. Scale 7: Time of Use </t>
  </si>
  <si>
    <t>Other fees: Exhumation (adults &amp; children) in ALL towns</t>
  </si>
  <si>
    <t>Out Of Town:</t>
  </si>
  <si>
    <t>9.50 per km</t>
  </si>
  <si>
    <t>Removel by trunk per load: URBAN EDGE</t>
  </si>
  <si>
    <t>Dishonored debit orders</t>
  </si>
  <si>
    <t>Administration costs (connection/Disconnection for non-payments)</t>
  </si>
  <si>
    <t>Applicable to all bona fide domestic consumers in areas where vending is available</t>
  </si>
  <si>
    <t>Hotels, Accommodation establishments</t>
  </si>
  <si>
    <t>1. Scale 1: Domestic Credit</t>
  </si>
  <si>
    <t>2. Scale 2: Domestic Pre-payment</t>
  </si>
  <si>
    <t>Pensioner Rebates: as per Rates Policy</t>
  </si>
  <si>
    <t>Other Rebates: as per Rates Policy</t>
  </si>
  <si>
    <t>Fee per annual boat registration payable to a boat registration agent</t>
  </si>
  <si>
    <t>Fire Prevention Compliance Certificate</t>
  </si>
  <si>
    <t>Fire Prevention Non Compliance Certificate</t>
  </si>
  <si>
    <t>Removal Charges monthly residents (incl vacant erven) -1x weekly removal</t>
  </si>
  <si>
    <t xml:space="preserve">   New building work/carports/additions/alterations</t>
  </si>
  <si>
    <t xml:space="preserve">  Churches - 40% of Building Plan Fees</t>
  </si>
  <si>
    <t xml:space="preserve">                  to a maximum of R</t>
  </si>
  <si>
    <t>R6,972.56</t>
  </si>
  <si>
    <t>Industrial - Factories, Warehouse etc</t>
  </si>
  <si>
    <t>Agricutural Zones</t>
  </si>
  <si>
    <t>Revised plan/internal changes &lt; 500 m²</t>
  </si>
  <si>
    <t>R511.24</t>
  </si>
  <si>
    <t>Revised plan/internal changes &gt; 500 m²</t>
  </si>
  <si>
    <t>R1,022.48</t>
  </si>
  <si>
    <t xml:space="preserve">Extension of approval-within 12 months </t>
  </si>
  <si>
    <t xml:space="preserve">Occupation certificate &lt; 500 m² </t>
  </si>
  <si>
    <t xml:space="preserve">Occupation certificate &gt; 500 m² </t>
  </si>
  <si>
    <t xml:space="preserve">  Open storage sheds, Service Stations</t>
  </si>
  <si>
    <t xml:space="preserve">   Extension of approval - After 12-24 months (1/2 of current zone tariff) </t>
  </si>
  <si>
    <t xml:space="preserve">  Business - Shops, Offices, Halls, etc</t>
  </si>
  <si>
    <t xml:space="preserve">  Churches, Institution</t>
  </si>
  <si>
    <t xml:space="preserve">  Resorts</t>
  </si>
  <si>
    <t xml:space="preserve">   Professional</t>
  </si>
  <si>
    <t>Applic for Consent Use</t>
  </si>
  <si>
    <t>Tender document:  0 up to 100 page document</t>
  </si>
  <si>
    <t>Tender document:  between 101 to 200 page document</t>
  </si>
  <si>
    <t>Tender document:  between 201 to 300 page document</t>
  </si>
  <si>
    <t>Tender document:  between 301 to 400 page document</t>
  </si>
  <si>
    <t>Tender document: 401 pages and above</t>
  </si>
  <si>
    <t>2020/2021</t>
  </si>
  <si>
    <t>EFFECTIVE FROM 1/7/2020</t>
  </si>
  <si>
    <t>R7,356.56</t>
  </si>
  <si>
    <t>R3,433.22</t>
  </si>
  <si>
    <t>R8,582.06</t>
  </si>
  <si>
    <t>R2,207.21</t>
  </si>
  <si>
    <t>R539.36</t>
  </si>
  <si>
    <t>R77.99</t>
  </si>
  <si>
    <t>R711.12</t>
  </si>
  <si>
    <t>R1,078.72</t>
  </si>
  <si>
    <t>R2,229.11</t>
  </si>
  <si>
    <t>R2,674.29</t>
  </si>
  <si>
    <t>R513.49</t>
  </si>
  <si>
    <t>R3,881.03</t>
  </si>
  <si>
    <t>R147.14</t>
  </si>
  <si>
    <t>R3.19</t>
  </si>
  <si>
    <t>R5.97</t>
  </si>
  <si>
    <t>R24.87</t>
  </si>
  <si>
    <t>R49.75</t>
  </si>
  <si>
    <t>R78.33</t>
  </si>
  <si>
    <t>R69.65</t>
  </si>
  <si>
    <t>R80.10</t>
  </si>
  <si>
    <t>R90.08</t>
  </si>
  <si>
    <t>R57.21</t>
  </si>
  <si>
    <t>R28.60</t>
  </si>
  <si>
    <t>R6.87</t>
  </si>
  <si>
    <t>R3.67</t>
  </si>
  <si>
    <t>R169.21</t>
  </si>
  <si>
    <t>R4,463.18</t>
  </si>
  <si>
    <t>R590.51</t>
  </si>
  <si>
    <t>R3,075.43</t>
  </si>
  <si>
    <t>R2,563.48</t>
  </si>
  <si>
    <t>R620.26</t>
  </si>
  <si>
    <t>R1,240.53</t>
  </si>
  <si>
    <t>R817.79</t>
  </si>
  <si>
    <t>R89.69</t>
  </si>
  <si>
    <t>R2,538.29</t>
  </si>
  <si>
    <t>R3,948.20</t>
  </si>
  <si>
    <t>R8,460.04</t>
  </si>
  <si>
    <t>R9,869.37</t>
  </si>
  <si>
    <t>Base rate R467 for 2 ppl + R150/person thereafter (includes access fee)</t>
  </si>
  <si>
    <t>Base rate R222 for 2 ppl + R66/person thereafter (Includes access fee)</t>
  </si>
  <si>
    <t>Base rate R421 for 2 ppl + R66/person thereafter (Includes access fee)</t>
  </si>
  <si>
    <t xml:space="preserve">R44.08/person + R21.60 p/child day fee </t>
  </si>
  <si>
    <t>R133.99/tent site/day + R36/person/day + R21.60/child/day</t>
  </si>
  <si>
    <t>R53.81/person + R26.40/child (unguided)</t>
  </si>
  <si>
    <t xml:space="preserve">R183.57.00/canoe (2 seater) for 3hrs </t>
  </si>
  <si>
    <t>R166.69/game drive/person , R100 per child (unguided)</t>
  </si>
  <si>
    <t>R55.92/adult + R30.00/child</t>
  </si>
  <si>
    <t>R91.79/adult + R48.00/child</t>
  </si>
  <si>
    <t>Base rate R307.01 for 2 ppl + R66/person thereafter (includes access fee)</t>
  </si>
  <si>
    <t>R66.47/ trap cage/ 48 hours</t>
  </si>
  <si>
    <t>R292.24 / application</t>
  </si>
  <si>
    <t>R586.58/ application</t>
  </si>
  <si>
    <t>Base rate R633 for 2 ppl + R150/person thereafter (includes access fee)</t>
  </si>
  <si>
    <t>Base rate R509.45 for 2 ppl + R78/person thereafter (Includes access fee)</t>
  </si>
  <si>
    <t>R1281.54 p/h</t>
  </si>
  <si>
    <t>R8.88 per Km</t>
  </si>
  <si>
    <t>Base rate R255.30 for 2 ppl + R66/person thereafter (Includes access fee)</t>
  </si>
  <si>
    <t>Base rate R444.16 for 2 ppl + R66/person thereafter (Includes access fee)</t>
  </si>
  <si>
    <t xml:space="preserve">R50.69/person + R22 p/child day fee </t>
  </si>
  <si>
    <t>R154.09/tent site/day + R40.00/person/day + R22/child/day</t>
  </si>
  <si>
    <t>R146.05/tent site/day + R40.00/person/day + R22/child/day</t>
  </si>
  <si>
    <t>R61.88/person + R22/child (unguided)</t>
  </si>
  <si>
    <t>R58.65 per vehicle R40/person + R22/child</t>
  </si>
  <si>
    <t xml:space="preserve">R211.11/canoe (2 seater) for 3hrs </t>
  </si>
  <si>
    <t>R191.69/game drive/person , R100 per child (unguided)</t>
  </si>
  <si>
    <t>R59/adult + R30.00/child</t>
  </si>
  <si>
    <t>R105.56/adult + R48.00/child</t>
  </si>
  <si>
    <t>Base rate R353.06 for 2 ppl + R66/person thereafter (includes access fee)</t>
  </si>
  <si>
    <t>R76.44/ trap cage/ 48 hours</t>
  </si>
  <si>
    <t>R336.08 / application</t>
  </si>
  <si>
    <t>R674.57 / application</t>
  </si>
  <si>
    <t>URBAN EDGE:</t>
  </si>
  <si>
    <t xml:space="preserve">       Plus Water as per tariff</t>
  </si>
  <si>
    <t>OUT OF TOWN:</t>
  </si>
  <si>
    <t xml:space="preserve">       Plus KM Rate</t>
  </si>
  <si>
    <t>75% Agricultural Farm Rebate</t>
  </si>
  <si>
    <t>Transactional queries with bank:  Dated less than 3 months (per item)         </t>
  </si>
  <si>
    <t>Transactional queries with bank:  Older than 3 months (per item)                  </t>
  </si>
  <si>
    <t>Per KL:  0-6 KL</t>
  </si>
  <si>
    <t xml:space="preserve">              16+ </t>
  </si>
  <si>
    <t xml:space="preserve">              12-16 KL</t>
  </si>
  <si>
    <t>2021/2022</t>
  </si>
  <si>
    <t>EFFECTIVE FROM 1/7/2021</t>
  </si>
  <si>
    <t xml:space="preserve">              7-11 KL</t>
  </si>
  <si>
    <t>Base rate R490 for 2 ppl + R150/person thereafter (includes access fee)</t>
  </si>
  <si>
    <t>Base rate R564 for 2 ppl + R150/person thereafter (includes access fee)</t>
  </si>
  <si>
    <t>Base rate R233 for 2 ppl + R66/person thereafter (Includes access fee)</t>
  </si>
  <si>
    <t>Base rate R268 for 2 ppl + R66/person thereafter (Includes access fee)</t>
  </si>
  <si>
    <t>Base rate R422 for 2 ppl + R66/person thereafter (Includes access fee)</t>
  </si>
  <si>
    <t>Base rate R508 for 2 ppl + R66/person thereafter (Includes access fee)</t>
  </si>
  <si>
    <t xml:space="preserve">R46.28/person + R21.60 p/child day fee </t>
  </si>
  <si>
    <t xml:space="preserve">R53.22/person + R22 p/child day fee </t>
  </si>
  <si>
    <t>R140.68/tent site/day + R36/person/day + R21.60/child/day</t>
  </si>
  <si>
    <t>R161.79/tent site/day + R40.00/person/day + R22/child/day</t>
  </si>
  <si>
    <t>R133.35/tent site/day + R48 person/day + R26.40/child/day</t>
  </si>
  <si>
    <t>R153.35/tent site/day + R40.00/person/day + R22/child/day</t>
  </si>
  <si>
    <t>R58.71/adult + R30.00/child</t>
  </si>
  <si>
    <t>R67.52/adult + R30.00/child</t>
  </si>
  <si>
    <t>R96.37/adult + R50/child</t>
  </si>
  <si>
    <t>R110.82/adult + R50/child</t>
  </si>
  <si>
    <t>R56.50/person + R26.40/child (unguided)</t>
  </si>
  <si>
    <t>R64.97/person + R22/child (unguided)</t>
  </si>
  <si>
    <t>R53.55/person + R26.40/child (unguided)</t>
  </si>
  <si>
    <t>R61.58 per vehicle R40/person + R22/child</t>
  </si>
  <si>
    <t>Base rate R322 for 2 ppl + R66/person thereafter (includes access fee)</t>
  </si>
  <si>
    <t>Base rate R370 for 2 ppl + R66/person thereafter (includes access fee)</t>
  </si>
  <si>
    <t>R69.79/ trap cage/ 48 hours</t>
  </si>
  <si>
    <t>R80.25/ trap cage/ 48 hours</t>
  </si>
  <si>
    <t>R307 / application</t>
  </si>
  <si>
    <t>R615/ application</t>
  </si>
  <si>
    <t>Hire of D6 Bulldozer (Rate per hour wet rate)</t>
  </si>
  <si>
    <t>Hire of D4 Bulldozer (Rate per hour wet rate)</t>
  </si>
  <si>
    <t>R580/hr</t>
  </si>
  <si>
    <t>R850/hr</t>
  </si>
  <si>
    <t>Tampering With Water Reticulation System - 2nd Offence</t>
  </si>
  <si>
    <t>Tampering with Electricity Reticulation System - 1st offence</t>
  </si>
  <si>
    <t>Tampering with Electricity Reticulation System - 2nd offence</t>
  </si>
  <si>
    <t>Removel by trunk per load: URBAN EDGE: Km rate</t>
  </si>
  <si>
    <t xml:space="preserve"> Digging of grave (excluding covering of grave)</t>
  </si>
  <si>
    <t>Digging of 6ft grave (excluding covering of grave)</t>
  </si>
  <si>
    <t>Digging of 9ft grave (excluding covering of grave)</t>
  </si>
  <si>
    <t xml:space="preserve">Digging of 6ft grave excluding covering of grave) </t>
  </si>
  <si>
    <t>R30/h</t>
  </si>
  <si>
    <t>R40/h</t>
  </si>
  <si>
    <t>R10/h/m</t>
  </si>
  <si>
    <t>COMMONAGE (GRAZING)</t>
  </si>
  <si>
    <t>2022/2023 NDLAMBE MUNICIPALITY DRAFT TARIFF LIST</t>
  </si>
  <si>
    <t>R1352.02 p/h</t>
  </si>
  <si>
    <t>R9.37 per Km</t>
  </si>
  <si>
    <t>R1392.58 p/h</t>
  </si>
  <si>
    <t>R9.65 per KM</t>
  </si>
  <si>
    <t>R316.21 / application</t>
  </si>
  <si>
    <t>633.45/ application</t>
  </si>
  <si>
    <t>R363.64/ application</t>
  </si>
  <si>
    <t>728.47/ application</t>
  </si>
  <si>
    <t>R901.00/hr</t>
  </si>
  <si>
    <t>R614.80/hr</t>
  </si>
  <si>
    <t>45% on business rate - up to R4500</t>
  </si>
  <si>
    <t>35% on business rate - btwn R4501 and R6000</t>
  </si>
  <si>
    <t>25% on business rate - btwn R6001 and R7400</t>
  </si>
  <si>
    <t>Private roads / Private open spaces fully accessible to the public on individual erven</t>
  </si>
  <si>
    <t>R71.88/ trap cage / 48 hours</t>
  </si>
  <si>
    <t>R82.67/ trap cage /48 hours</t>
  </si>
  <si>
    <t>Base rate R332 for 2 ppl + R68/person thereafter (includes access fee)</t>
  </si>
  <si>
    <t>Base rate R381 for 2 ppl + R78/person thereafter (includes access fee)</t>
  </si>
  <si>
    <t>R114.15/adult + R50/child</t>
  </si>
  <si>
    <t>R60.47/adult + R30.90/child</t>
  </si>
  <si>
    <t>R69.54/adult + R35.56/child</t>
  </si>
  <si>
    <t>R171.69/game drive/person , R103 per child (unguided)</t>
  </si>
  <si>
    <t>R197.44/game drive/person , R118.45 per child (unguided)</t>
  </si>
  <si>
    <t xml:space="preserve">R189.08.00/canoe (2 seater) for 3hrs </t>
  </si>
  <si>
    <t xml:space="preserve">R217.44/canoe (2 seater) for 3hrs </t>
  </si>
  <si>
    <t>R55.15/person + R27.20/child (unguided)</t>
  </si>
  <si>
    <t>R63.45 per vehicle R63.40/person + R31.30/child</t>
  </si>
  <si>
    <t>Base rate R504.7 for 2 ppl + R154.5/person thereafter (includes access fee)</t>
  </si>
  <si>
    <t>Base rate R580.40 for 2 ppl + R178/person thereafter (includes access fee)</t>
  </si>
  <si>
    <t>Base rate R481 for 2 ppl + R154.5/person thereafter (includes access fee)</t>
  </si>
  <si>
    <t>Base rate R553 for 2 ppl + R178/person thereafter (includes access fee)</t>
  </si>
  <si>
    <t>Base rate R240 for 2 ppl + R68/person thereafter (Includes access fee)</t>
  </si>
  <si>
    <t>Base rate R276 for 2 ppl + R78/person thereafter (Includes access fee)</t>
  </si>
  <si>
    <t>Base rate R435 for 2 ppl + R68/person thereafter (Includes access fee)</t>
  </si>
  <si>
    <t>Base rate R500 for 2 ppl + R78/person thereafter (Includes access fee)</t>
  </si>
  <si>
    <t xml:space="preserve">R48/person + R22 p/child day fee </t>
  </si>
  <si>
    <t xml:space="preserve">R54.82/person + R25.58 p/child day fee </t>
  </si>
  <si>
    <t>R144.9/tent site/day + R37.1/person/day + R22.25/child/day</t>
  </si>
  <si>
    <t>R166.65/tent site/day + R42.64/person/day + R25.60/child/day</t>
  </si>
  <si>
    <t>R137.35/tent site/day + R49.40 person/day + R27.19/child/day</t>
  </si>
  <si>
    <t>R157.95/tent site/day + R56.81/person/day + R31.27/child/day</t>
  </si>
  <si>
    <t>R58.20/person + R27.19/child (unguided)</t>
  </si>
  <si>
    <t>R66.95/person + R31.27/child (unguided)</t>
  </si>
  <si>
    <t>2022/2023</t>
  </si>
  <si>
    <t>EFFECTIVE FROM 1/7/2022</t>
  </si>
  <si>
    <t>R30.9/h</t>
  </si>
  <si>
    <t>R41.2/h</t>
  </si>
  <si>
    <t>R10.3/h/m</t>
  </si>
  <si>
    <t>20.76/km</t>
  </si>
  <si>
    <t xml:space="preserve">              7-18KL</t>
  </si>
  <si>
    <t xml:space="preserve">              19-24 KL</t>
  </si>
  <si>
    <t xml:space="preserve">              25+ </t>
  </si>
  <si>
    <t>5kl</t>
  </si>
  <si>
    <t>30kl</t>
  </si>
  <si>
    <t>Municipal Drought water Consumption Cost:</t>
  </si>
  <si>
    <t>Delivered water</t>
  </si>
  <si>
    <t>6kl x R16.95</t>
  </si>
  <si>
    <t>12kl x R48.76</t>
  </si>
  <si>
    <t>6kl  x R59.44</t>
  </si>
  <si>
    <t>6kl x R60.93</t>
  </si>
  <si>
    <t xml:space="preserve">Certificate issued in terms of Section 31 (LUPO); Section 53 (SPLUMA); Section 80 (Ndlambe SPLUM By-laws, 2015):- Per Certificate. </t>
  </si>
  <si>
    <t>Monthly minimum charges vacant erven (standpipe)</t>
  </si>
  <si>
    <t xml:space="preserve">              7-10KL</t>
  </si>
  <si>
    <t>EFFECTIVE FROM 1/7/2023</t>
  </si>
  <si>
    <t>2023/2024</t>
  </si>
  <si>
    <t>1466.39 p/h</t>
  </si>
  <si>
    <t>10.16 per KM</t>
  </si>
  <si>
    <t>R32.54/h</t>
  </si>
  <si>
    <t>R43.38/h</t>
  </si>
  <si>
    <t>R10.85/h</t>
  </si>
  <si>
    <t>21.86/km</t>
  </si>
  <si>
    <t>Base rate R531.45 for 2 ppl + R162.69/person thereafter (includes access fee)</t>
  </si>
  <si>
    <t>Base rate R611.17 for 2 ppl + R187.09/person thereafter (includes access fee)</t>
  </si>
  <si>
    <t>Base rate R506.49 for 2 ppl + R162.69/person thereafter (includes access fee)</t>
  </si>
  <si>
    <t>Base rate R582.47 for 2 ppl + R187.09/person thereafter (includes access fee)</t>
  </si>
  <si>
    <t>Base rate R252.72 for 2 ppl + R71.60/person thereafter (Includes access fee)</t>
  </si>
  <si>
    <t>Base rate R290.63 for 2 ppl + R82.34/person thereafter (Includes access fee)</t>
  </si>
  <si>
    <t>Base rate R458.06 for 2 ppl + R71.60/person thereafter (Includes access fee)</t>
  </si>
  <si>
    <t>Base rate R526.77 for 2 ppl + R82.34/person thereafter (Includes access fee)</t>
  </si>
  <si>
    <t xml:space="preserve">R50.54/person + R23.17 p/child day fee </t>
  </si>
  <si>
    <t xml:space="preserve">R58.12/person + R26.65 p/child day fee </t>
  </si>
  <si>
    <t>R152.58/tent site/day + R39.07/person/day + R23.43/child/day</t>
  </si>
  <si>
    <t>R175.47/tent site/day + R44.93/person/day + R26.94/child/day</t>
  </si>
  <si>
    <t>R144.63/tent site/day + R52.02 person/day + R28.63/child/day</t>
  </si>
  <si>
    <t>R166.32/tent site/day + R59.82 person/day + R32.92/child/day</t>
  </si>
  <si>
    <t>R61.28/person + R28.63/child (unguided)</t>
  </si>
  <si>
    <t>R64.55/person + R30.15/child (unguided)</t>
  </si>
  <si>
    <t>R58.07/person + R28.64/child (unguided)</t>
  </si>
  <si>
    <t>R66.78/person + R32.94/child (unguided)</t>
  </si>
  <si>
    <t xml:space="preserve">R199.10/canoe (2 seater) for 3hrs </t>
  </si>
  <si>
    <t xml:space="preserve">R228.97/canoe (2 seater) for 3hrs </t>
  </si>
  <si>
    <t>R180.79/game drive/person , R108.46 per child (unguided)</t>
  </si>
  <si>
    <t>R207.91/game drive/person , R124.73 per child (unguided)</t>
  </si>
  <si>
    <t>R63.67/adult + R32.54/child</t>
  </si>
  <si>
    <t>R73.22/adult + R37.42/child</t>
  </si>
  <si>
    <t>R101.48/adult + R52.65/child</t>
  </si>
  <si>
    <t>R116.70/adult + R60.55/child</t>
  </si>
  <si>
    <t>Base rate R349.60 for 2 ppl + R71.60/person thereafter (includes access fee)</t>
  </si>
  <si>
    <t>Base rate R402.04 for 2 ppl + R82.34/person thereafter (includes access fee)</t>
  </si>
  <si>
    <t>R75.69/ trap cage / 48 hours</t>
  </si>
  <si>
    <t>R87.04/ trap cage / 48 hours</t>
  </si>
  <si>
    <t>R332.97 / application</t>
  </si>
  <si>
    <t>R389.91 / application</t>
  </si>
  <si>
    <t>R667.02/ application</t>
  </si>
  <si>
    <t>R767.08/ application</t>
  </si>
  <si>
    <t>R948.75/hr</t>
  </si>
  <si>
    <t>R647.38/hr</t>
  </si>
  <si>
    <t>Dog Tax</t>
  </si>
  <si>
    <t>ILLEGAL BUILDING WORK PENALTY - DOUBLE THE TARRIF FEE(2 X PLAN FEE)</t>
  </si>
  <si>
    <t>Inspection penalty fee (Failure to book)</t>
  </si>
  <si>
    <t>&amp; Per inspection required</t>
  </si>
  <si>
    <t>As per FNB rates</t>
  </si>
  <si>
    <t xml:space="preserve">              7-11KL</t>
  </si>
  <si>
    <t>2024/2025 NDLAMBE MUNICIPALITY TARIFF LIST</t>
  </si>
  <si>
    <t>2024/2025</t>
  </si>
  <si>
    <t>Full cost reflective</t>
  </si>
  <si>
    <t>Year 1 phase in with increase.</t>
  </si>
  <si>
    <t>Increase</t>
  </si>
  <si>
    <t>1/7/2023</t>
  </si>
  <si>
    <t>%</t>
  </si>
  <si>
    <t>Indigents get 50 kWh/m for free'</t>
  </si>
  <si>
    <t>Applicable to all bona fide domestic Consumers with capacity smaller or equal to 20 Amps single phase.</t>
  </si>
  <si>
    <t>Basic Charge: R/m per point of supply (meter)</t>
  </si>
  <si>
    <t>Energy Charge: R/kWh</t>
  </si>
  <si>
    <t>2. Scale 2: Domestic: &gt; 20 Amps single phase</t>
  </si>
  <si>
    <t>New</t>
  </si>
  <si>
    <t>Capacity charge: R/Amp/phase/month</t>
  </si>
  <si>
    <t>3. Scale 3: Commercial: Credit or Prepaid'</t>
  </si>
  <si>
    <t>Applicable to non-domestic consumers with a demand not exceeding 55kVA. Including municipal supplies</t>
  </si>
  <si>
    <t>4. Scale 7: Time of Use LV</t>
  </si>
  <si>
    <t>Applicable to consumers with a demand normally exceeding 50kVA supplied at LV, including municipal supplies.</t>
  </si>
  <si>
    <t>Surcharge on all charges</t>
  </si>
  <si>
    <t>Zero</t>
  </si>
  <si>
    <t>Access charge: Highest of notified or actual MD</t>
  </si>
  <si>
    <t>Energy Charge: R/kWh (low season)</t>
  </si>
  <si>
    <t>Energy Charge: R/kWh (High season - June to August)</t>
  </si>
  <si>
    <t>Reactive Energy Charge:R/kvarh (&gt;85% PF per hour (Peak &amp; Standard)</t>
  </si>
  <si>
    <t>5. Scale 7: Time of Use MV</t>
  </si>
  <si>
    <t>Applicable to consumers with a demand normally exceeding 50kVA,supplied at MV, including municipal supplies.</t>
  </si>
  <si>
    <t>Reactive Energy Charge: R/kWh: R/kvarh (&gt;85% PF per hour (Peak &amp; Standard)</t>
  </si>
  <si>
    <t>6. Scale 8: Time of Use Small: &lt; 50 kVA</t>
  </si>
  <si>
    <t>Applicable to consumers with a demand not exceeding 50kVA. Compulsary for SSEG consumers &lt;50 kVA.</t>
  </si>
  <si>
    <t>Capacity charge: R.Amp/phase</t>
  </si>
  <si>
    <t>7. Scale 9: SSEG FEEDIN</t>
  </si>
  <si>
    <t>Applicable to all SSEG consumers consumers irresepctive of size.</t>
  </si>
  <si>
    <t>Addisional Basic Charge: R/m per point of supply (meter)</t>
  </si>
  <si>
    <t>Energy Credits (low season)</t>
  </si>
  <si>
    <t>Energy Credist (High season - June to August)</t>
  </si>
  <si>
    <t>8. Scale 10: Public lighting</t>
  </si>
  <si>
    <t>Maintenance charge:R/luminaire/month</t>
  </si>
  <si>
    <t>9. Scale 11: Municipal usage</t>
  </si>
  <si>
    <t>All municipal supplies&lt; 50 kVA</t>
  </si>
  <si>
    <t>Capacity charge: R/Amp/phase/month/month</t>
  </si>
  <si>
    <t>10. Scale 12: Availability.</t>
  </si>
  <si>
    <t>Applicable to serviced stands that is not connected. This includes SSEG consumers who have gone off the Grid.</t>
  </si>
  <si>
    <t>Fixed charge per month.</t>
  </si>
  <si>
    <t>%INCREASE</t>
  </si>
  <si>
    <t>EFFECTIVE FROM 1/7/2024</t>
  </si>
  <si>
    <t>R34.49/h</t>
  </si>
  <si>
    <t>R45.98/h</t>
  </si>
  <si>
    <t>R11.50/h</t>
  </si>
  <si>
    <t>R21.86/km</t>
  </si>
  <si>
    <t>R23.17/km</t>
  </si>
  <si>
    <t>Base rate R563.34 for 2 ppl + R172.94/person thereafter (includes access fee)</t>
  </si>
  <si>
    <t>Base rate R647.84 for 2 ppl + R198.88/person thereafter (includes access fee)</t>
  </si>
  <si>
    <t>Base rate R536.88 for 2 ppl + R172.94/person thereafter (includes access fee)</t>
  </si>
  <si>
    <t>Base rate R617.41 for 2 ppl + R198.88/person thereafter (includes access fee)</t>
  </si>
  <si>
    <t>R64.96/person + R30.35/child (unguided)</t>
  </si>
  <si>
    <t>R74.70/person + R34.90/child (unguided)</t>
  </si>
  <si>
    <t>R1554.37 p/h</t>
  </si>
  <si>
    <t>R10.77 per KM</t>
  </si>
  <si>
    <t>Base rate R267.88 for 2 ppl + R75.90/person thereafter (Includes access fee)</t>
  </si>
  <si>
    <t>Base rate R485.54 for 2 ppl + R75.90/person thereafter (Includes access fee)</t>
  </si>
  <si>
    <t>Base rate R558.38  for 2 ppl + R87.29/person thereafter (Includes access fee)</t>
  </si>
  <si>
    <t xml:space="preserve">R53.58/person + R24.56 p/child day fee </t>
  </si>
  <si>
    <t xml:space="preserve">R61.62/person + R28.24 p/child day fee </t>
  </si>
  <si>
    <t>R161.73/tent site/day + R41.41/person/day + R24.84/child/day</t>
  </si>
  <si>
    <t>R186/tent site/day + R47.62/person/day + R28.56/child/day</t>
  </si>
  <si>
    <t>R153.31/tent site/day + R55.14 person/day + R30.35/child/day</t>
  </si>
  <si>
    <t>R176.31/tent site/day + R63.41 person/day + R34.90/child/day</t>
  </si>
  <si>
    <t>R61.55/person + R30.36/child (unguided)</t>
  </si>
  <si>
    <t>R70.78/person + R34.91/child (unguided)</t>
  </si>
  <si>
    <t xml:space="preserve">R211.05/canoe (2 seater) for 3hrs </t>
  </si>
  <si>
    <t xml:space="preserve">R242.70/canoe (2 seater) for 3hrs </t>
  </si>
  <si>
    <t>R191.64/game drive/person , R114.97 per child (unguided)</t>
  </si>
  <si>
    <t>R220.39/game drive/person , R132.21 per child (unguided)</t>
  </si>
  <si>
    <t>R67.49/adult + R34.49/child</t>
  </si>
  <si>
    <t>R77.61/adult + R39.67/child</t>
  </si>
  <si>
    <t>R107.57/adult + R55.81/child</t>
  </si>
  <si>
    <t>R123.71/adult + R64.18/child</t>
  </si>
  <si>
    <t>R80.23/ trap cage / 48 hours</t>
  </si>
  <si>
    <t>R92.27/ trap cage / 48 hours</t>
  </si>
  <si>
    <t>Base rate R370.58 for 2 ppl + R75.90/person thereafter (includes access fee)</t>
  </si>
  <si>
    <t>Base rate R426.17 for 2 ppl + R87.28/person thereafter (includes access fee)</t>
  </si>
  <si>
    <t>R352.95 / application</t>
  </si>
  <si>
    <t>R707.04 / application</t>
  </si>
  <si>
    <t>R813.10 / application</t>
  </si>
  <si>
    <t>R405.89 / application</t>
  </si>
  <si>
    <t>OLD DESCRIPTION</t>
  </si>
  <si>
    <t>NEW DESCRIPTION</t>
  </si>
  <si>
    <t>1/7/2022</t>
  </si>
  <si>
    <t>Applicable to all bona fide domestic consumers with capacity exceeding 20 Amps single phase Prepaid and Credit.</t>
  </si>
  <si>
    <t>Fixed charge per serviced stand per month.</t>
  </si>
  <si>
    <t>Residential</t>
  </si>
  <si>
    <t>Vacant Land Vacant Residential</t>
  </si>
  <si>
    <t>Business &amp; Commercial</t>
  </si>
  <si>
    <t>Vacant Land Vacant Business &amp; Commercial</t>
  </si>
  <si>
    <t>Industrial</t>
  </si>
  <si>
    <t>Vacant Land Vacant Industrial</t>
  </si>
  <si>
    <t>Agricultural Properties</t>
  </si>
  <si>
    <t>Mining</t>
  </si>
  <si>
    <t>Public Service Purposes</t>
  </si>
  <si>
    <t>ANNEXURE 13</t>
  </si>
  <si>
    <t>Electricity New Tariff Listing</t>
  </si>
  <si>
    <t>ELECTRICITY</t>
  </si>
  <si>
    <t xml:space="preserve">Basic - Monthly minimum charges per meter </t>
  </si>
  <si>
    <t xml:space="preserve">Availability - Monthly minimum charges vacant erven (standpipe) </t>
  </si>
  <si>
    <t>45% on business rate - up to R10 000</t>
  </si>
  <si>
    <t>35% on business rate - btwn R10 001 and R14000</t>
  </si>
  <si>
    <t>25% on business rate - btwn R14001 and R18000</t>
  </si>
  <si>
    <t>Garden refuse per month</t>
  </si>
  <si>
    <t>1. Scale 1: Domestic ≤ 20 Amp single phase: Prepaid &amp; Credit</t>
  </si>
  <si>
    <t>New connection fee:</t>
  </si>
  <si>
    <t>Single phase</t>
  </si>
  <si>
    <t>3 phase</t>
  </si>
  <si>
    <t>Instalation fee on meter conversion:</t>
  </si>
  <si>
    <t>Solar meter installation fee:</t>
  </si>
  <si>
    <t>Single phase installation</t>
  </si>
  <si>
    <t>3 phase installation</t>
  </si>
  <si>
    <t>Time of use meter installation fee</t>
  </si>
  <si>
    <t>On a quotation basis related to AMPs required</t>
  </si>
  <si>
    <t>Environmental Charge</t>
  </si>
  <si>
    <t>2024/2025     Year 1 phase in with increase. (VAT EXCL)</t>
  </si>
  <si>
    <t>7. Scale 9: SSEG FEEDIN (COUNCIL APPROVED ONLY)</t>
  </si>
  <si>
    <t>TO BE DETERMINDED ON SITE</t>
  </si>
  <si>
    <t>Upgrade/Downgrade</t>
  </si>
  <si>
    <t>Single Phase to Trhee Phase</t>
  </si>
  <si>
    <t xml:space="preserve">Three Phase to Single Phase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</si>
</sst>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R&quot;#,##0;[Red]\-&quot;R&quot;#,##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m/d/yyyy"/>
    <numFmt numFmtId="165" formatCode="0.0%"/>
    <numFmt numFmtId="166" formatCode="#,##0.0000"/>
    <numFmt numFmtId="167" formatCode="[$R-1C09]\ #,##0.00"/>
    <numFmt numFmtId="168" formatCode="&quot;R&quot;\ #,##0.00;[Red]&quot;R&quot;\ \-#,##0.00"/>
    <numFmt numFmtId="169" formatCode="&quot;R&quot;\ #,##0.00"/>
    <numFmt numFmtId="170" formatCode="0.0000"/>
    <numFmt numFmtId="171" formatCode="&quot;$&quot;#,##0.00"/>
    <numFmt numFmtId="172" formatCode="_-[$R-1C09]* #,##0.00_-;\-[$R-1C09]* #,##0.00_-;_-[$R-1C09]* &quot;-&quot;??_-;_-@_-"/>
    <numFmt numFmtId="173" formatCode="&quot;R&quot;#,##0.00"/>
    <numFmt numFmtId="174" formatCode="_-[$R-1C09]* #,##0.0000_-;\-[$R-1C09]* #,##0.0000_-;_-[$R-1C09]* &quot;-&quot;??_-;_-@_-"/>
    <numFmt numFmtId="175" formatCode="0.00000"/>
  </numFmts>
  <fonts count="60" x14ac:knownFonts="1">
    <font>
      <sz val="11"/>
      <name val="Calibri"/>
    </font>
    <font>
      <sz val="11"/>
      <color rgb="FF000000"/>
      <name val="Calibri"/>
      <family val="2"/>
    </font>
    <font>
      <u/>
      <sz val="12"/>
      <color rgb="FF00B05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  <font>
      <b/>
      <sz val="9"/>
      <color rgb="FF7030A0"/>
      <name val="Arial"/>
      <family val="2"/>
    </font>
    <font>
      <u/>
      <sz val="12"/>
      <color rgb="FFFF0000"/>
      <name val="Arial"/>
      <family val="2"/>
    </font>
    <font>
      <u/>
      <sz val="12"/>
      <color rgb="FF00B0F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00B0F0"/>
      <name val="Arial"/>
      <family val="2"/>
    </font>
    <font>
      <b/>
      <sz val="10"/>
      <color rgb="FF00B0F0"/>
      <name val="Arial"/>
      <family val="2"/>
    </font>
    <font>
      <b/>
      <i/>
      <sz val="10"/>
      <color rgb="FFFF0000"/>
      <name val="Arial"/>
      <family val="2"/>
    </font>
    <font>
      <b/>
      <i/>
      <sz val="9"/>
      <color rgb="FF000000"/>
      <name val="Arial"/>
      <family val="2"/>
    </font>
    <font>
      <b/>
      <sz val="18"/>
      <color rgb="FF000000"/>
      <name val="Arial"/>
      <family val="2"/>
    </font>
    <font>
      <b/>
      <sz val="11"/>
      <color rgb="FF000000"/>
      <name val="Calibri"/>
      <family val="2"/>
    </font>
    <font>
      <b/>
      <i/>
      <sz val="10"/>
      <name val="Arial"/>
      <family val="2"/>
    </font>
    <font>
      <b/>
      <i/>
      <sz val="11"/>
      <color rgb="FF5F4979"/>
      <name val="Calibri"/>
      <family val="2"/>
    </font>
    <font>
      <sz val="10"/>
      <color rgb="FF7030A0"/>
      <name val="Arial"/>
      <family val="2"/>
    </font>
    <font>
      <i/>
      <sz val="11"/>
      <color rgb="FF000000"/>
      <name val="Calibri"/>
      <family val="2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b/>
      <i/>
      <sz val="10"/>
      <color rgb="FF000000"/>
      <name val="Arial"/>
      <family val="2"/>
    </font>
    <font>
      <i/>
      <sz val="10"/>
      <color rgb="FF5F4979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Aptos Narrow"/>
      <family val="2"/>
    </font>
    <font>
      <b/>
      <sz val="26"/>
      <color rgb="FF000000"/>
      <name val="Arial"/>
      <family val="2"/>
    </font>
    <font>
      <b/>
      <sz val="14"/>
      <color rgb="FF000000"/>
      <name val="Arial"/>
      <family val="2"/>
    </font>
    <font>
      <b/>
      <strike/>
      <sz val="10"/>
      <name val="Cambria"/>
      <family val="1"/>
    </font>
    <font>
      <strike/>
      <sz val="10"/>
      <name val="Cambria"/>
      <family val="1"/>
    </font>
    <font>
      <strike/>
      <sz val="10"/>
      <color rgb="FF000000"/>
      <name val="Cambria"/>
      <family val="1"/>
    </font>
    <font>
      <strike/>
      <sz val="11"/>
      <name val="Cambria"/>
      <family val="1"/>
    </font>
    <font>
      <b/>
      <sz val="10"/>
      <name val="Cambria"/>
      <family val="1"/>
    </font>
    <font>
      <b/>
      <sz val="11"/>
      <name val="Calibri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10"/>
      <name val="Cambri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9" fontId="40" fillId="0" borderId="0">
      <alignment vertical="top"/>
      <protection locked="0"/>
    </xf>
    <xf numFmtId="0" fontId="41" fillId="0" borderId="0">
      <protection locked="0"/>
    </xf>
    <xf numFmtId="43" fontId="40" fillId="0" borderId="0">
      <alignment vertical="top"/>
      <protection locked="0"/>
    </xf>
    <xf numFmtId="0" fontId="44" fillId="0" borderId="0">
      <alignment vertical="center"/>
    </xf>
    <xf numFmtId="9" fontId="1" fillId="0" borderId="0">
      <alignment vertical="top"/>
      <protection locked="0"/>
    </xf>
    <xf numFmtId="0" fontId="44" fillId="0" borderId="0">
      <alignment vertical="center"/>
    </xf>
    <xf numFmtId="0" fontId="45" fillId="0" borderId="0"/>
    <xf numFmtId="0" fontId="1" fillId="0" borderId="0"/>
    <xf numFmtId="9" fontId="6" fillId="0" borderId="0" applyFont="0" applyFill="0" applyBorder="0" applyAlignment="0" applyProtection="0"/>
  </cellStyleXfs>
  <cellXfs count="109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/>
    </xf>
    <xf numFmtId="9" fontId="4" fillId="3" borderId="1" xfId="1" applyFont="1" applyFill="1" applyBorder="1" applyAlignment="1" applyProtection="1">
      <alignment horizontal="center"/>
    </xf>
    <xf numFmtId="9" fontId="4" fillId="3" borderId="1" xfId="1" applyFont="1" applyFill="1" applyBorder="1" applyAlignment="1" applyProtection="1"/>
    <xf numFmtId="4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/>
    </xf>
    <xf numFmtId="9" fontId="5" fillId="3" borderId="2" xfId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 vertical="top" wrapText="1"/>
    </xf>
    <xf numFmtId="9" fontId="7" fillId="3" borderId="1" xfId="1" applyFont="1" applyFill="1" applyBorder="1" applyAlignment="1" applyProtection="1">
      <alignment horizontal="center"/>
    </xf>
    <xf numFmtId="9" fontId="7" fillId="3" borderId="1" xfId="1" applyFont="1" applyFill="1" applyBorder="1" applyAlignment="1" applyProtection="1"/>
    <xf numFmtId="9" fontId="3" fillId="3" borderId="2" xfId="1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/>
    </xf>
    <xf numFmtId="9" fontId="4" fillId="2" borderId="1" xfId="1" applyFont="1" applyFill="1" applyBorder="1" applyAlignment="1" applyProtection="1">
      <alignment horizontal="center"/>
    </xf>
    <xf numFmtId="4" fontId="7" fillId="0" borderId="0" xfId="0" applyNumberFormat="1" applyFont="1" applyAlignment="1"/>
    <xf numFmtId="4" fontId="5" fillId="2" borderId="3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/>
    </xf>
    <xf numFmtId="9" fontId="5" fillId="2" borderId="2" xfId="1" applyFont="1" applyFill="1" applyBorder="1" applyAlignment="1" applyProtection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/>
    </xf>
    <xf numFmtId="9" fontId="4" fillId="0" borderId="1" xfId="1" applyFont="1" applyBorder="1" applyAlignment="1" applyProtection="1">
      <alignment horizontal="center"/>
    </xf>
    <xf numFmtId="4" fontId="5" fillId="0" borderId="3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9" fontId="5" fillId="0" borderId="2" xfId="1" applyFont="1" applyBorder="1" applyAlignment="1" applyProtection="1">
      <alignment horizontal="center"/>
    </xf>
    <xf numFmtId="0" fontId="6" fillId="0" borderId="0" xfId="0" applyFont="1" applyAlignment="1"/>
    <xf numFmtId="9" fontId="7" fillId="0" borderId="1" xfId="1" applyFont="1" applyBorder="1" applyAlignment="1" applyProtection="1">
      <alignment horizontal="center"/>
    </xf>
    <xf numFmtId="10" fontId="7" fillId="0" borderId="1" xfId="1" applyNumberFormat="1" applyFont="1" applyBorder="1" applyAlignment="1" applyProtection="1">
      <alignment horizontal="center"/>
    </xf>
    <xf numFmtId="165" fontId="3" fillId="0" borderId="2" xfId="1" applyNumberFormat="1" applyFont="1" applyBorder="1" applyAlignment="1" applyProtection="1">
      <alignment horizontal="center"/>
    </xf>
    <xf numFmtId="165" fontId="3" fillId="0" borderId="2" xfId="0" applyNumberFormat="1" applyFont="1" applyBorder="1" applyAlignment="1">
      <alignment horizontal="center"/>
    </xf>
    <xf numFmtId="9" fontId="3" fillId="0" borderId="2" xfId="1" applyFont="1" applyBorder="1" applyAlignment="1" applyProtection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 shrinkToFit="1"/>
    </xf>
    <xf numFmtId="4" fontId="5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9" fontId="5" fillId="2" borderId="3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center"/>
    </xf>
    <xf numFmtId="165" fontId="7" fillId="0" borderId="1" xfId="1" applyNumberFormat="1" applyFont="1" applyBorder="1" applyAlignment="1" applyProtection="1">
      <alignment horizontal="center"/>
    </xf>
    <xf numFmtId="0" fontId="3" fillId="0" borderId="1" xfId="0" applyFont="1" applyBorder="1" applyAlignment="1"/>
    <xf numFmtId="9" fontId="3" fillId="2" borderId="2" xfId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10" fontId="7" fillId="2" borderId="1" xfId="1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/>
    <xf numFmtId="4" fontId="7" fillId="2" borderId="4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4" fontId="1" fillId="0" borderId="0" xfId="0" applyNumberFormat="1" applyFont="1" applyAlignment="1"/>
    <xf numFmtId="4" fontId="6" fillId="0" borderId="0" xfId="0" applyNumberFormat="1" applyFont="1" applyAlignment="1"/>
    <xf numFmtId="2" fontId="4" fillId="2" borderId="1" xfId="0" applyNumberFormat="1" applyFont="1" applyFill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/>
    <xf numFmtId="4" fontId="7" fillId="2" borderId="0" xfId="0" applyNumberFormat="1" applyFont="1" applyFill="1" applyAlignment="1">
      <alignment horizontal="right"/>
    </xf>
    <xf numFmtId="2" fontId="5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left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 applyProtection="1">
      <alignment horizontal="center"/>
    </xf>
    <xf numFmtId="165" fontId="5" fillId="2" borderId="2" xfId="1" applyNumberFormat="1" applyFont="1" applyFill="1" applyBorder="1" applyAlignment="1" applyProtection="1">
      <alignment horizontal="center"/>
    </xf>
    <xf numFmtId="0" fontId="7" fillId="2" borderId="1" xfId="0" applyFont="1" applyFill="1" applyBorder="1" applyAlignment="1">
      <alignment wrapText="1"/>
    </xf>
    <xf numFmtId="4" fontId="8" fillId="0" borderId="1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9" fontId="7" fillId="0" borderId="1" xfId="1" applyFont="1" applyBorder="1" applyAlignment="1" applyProtection="1"/>
    <xf numFmtId="4" fontId="5" fillId="0" borderId="1" xfId="0" applyNumberFormat="1" applyFont="1" applyBorder="1" applyAlignment="1">
      <alignment horizontal="center"/>
    </xf>
    <xf numFmtId="9" fontId="3" fillId="0" borderId="1" xfId="1" applyFont="1" applyBorder="1" applyAlignment="1" applyProtection="1"/>
    <xf numFmtId="9" fontId="4" fillId="2" borderId="1" xfId="0" applyNumberFormat="1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4" fontId="7" fillId="2" borderId="0" xfId="0" applyNumberFormat="1" applyFont="1" applyFill="1" applyAlignment="1"/>
    <xf numFmtId="4" fontId="4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4" fillId="2" borderId="5" xfId="0" applyFont="1" applyFill="1" applyBorder="1" applyAlignment="1">
      <alignment horizontal="center" vertical="top" wrapText="1"/>
    </xf>
    <xf numFmtId="9" fontId="7" fillId="3" borderId="5" xfId="1" applyFont="1" applyFill="1" applyBorder="1" applyAlignment="1" applyProtection="1">
      <alignment horizontal="center"/>
    </xf>
    <xf numFmtId="9" fontId="7" fillId="3" borderId="5" xfId="1" applyFont="1" applyFill="1" applyBorder="1" applyAlignment="1" applyProtection="1"/>
    <xf numFmtId="9" fontId="3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/>
    <xf numFmtId="165" fontId="3" fillId="2" borderId="2" xfId="0" applyNumberFormat="1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wrapText="1"/>
    </xf>
    <xf numFmtId="9" fontId="5" fillId="0" borderId="0" xfId="0" applyNumberFormat="1" applyFont="1" applyAlignment="1">
      <alignment horizontal="center"/>
    </xf>
    <xf numFmtId="4" fontId="5" fillId="0" borderId="7" xfId="0" applyNumberFormat="1" applyFont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/>
    </xf>
    <xf numFmtId="166" fontId="5" fillId="2" borderId="3" xfId="0" applyNumberFormat="1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9" fontId="7" fillId="0" borderId="1" xfId="0" applyNumberFormat="1" applyFont="1" applyBorder="1" applyAlignment="1">
      <alignment horizontal="left"/>
    </xf>
    <xf numFmtId="9" fontId="4" fillId="0" borderId="1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9" fontId="4" fillId="2" borderId="5" xfId="1" applyFont="1" applyFill="1" applyBorder="1" applyAlignment="1" applyProtection="1">
      <alignment horizontal="center"/>
    </xf>
    <xf numFmtId="4" fontId="4" fillId="2" borderId="5" xfId="0" applyNumberFormat="1" applyFont="1" applyFill="1" applyBorder="1" applyAlignment="1">
      <alignment horizontal="center" wrapText="1"/>
    </xf>
    <xf numFmtId="4" fontId="7" fillId="2" borderId="5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 wrapText="1"/>
    </xf>
    <xf numFmtId="167" fontId="7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9" fontId="4" fillId="2" borderId="6" xfId="1" applyFont="1" applyFill="1" applyBorder="1" applyAlignment="1" applyProtection="1">
      <alignment horizontal="center"/>
    </xf>
    <xf numFmtId="167" fontId="4" fillId="2" borderId="6" xfId="0" applyNumberFormat="1" applyFont="1" applyFill="1" applyBorder="1" applyAlignment="1">
      <alignment horizontal="center" wrapText="1"/>
    </xf>
    <xf numFmtId="4" fontId="7" fillId="2" borderId="6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/>
    <xf numFmtId="4" fontId="3" fillId="0" borderId="0" xfId="0" applyNumberFormat="1" applyFont="1" applyAlignment="1"/>
    <xf numFmtId="2" fontId="4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center" vertical="top"/>
    </xf>
    <xf numFmtId="9" fontId="4" fillId="2" borderId="1" xfId="1" applyFont="1" applyFill="1" applyBorder="1" applyAlignment="1" applyProtection="1">
      <alignment horizontal="center" vertical="top"/>
    </xf>
    <xf numFmtId="4" fontId="3" fillId="0" borderId="0" xfId="0" applyNumberFormat="1" applyFont="1" applyAlignment="1">
      <alignment vertical="top"/>
    </xf>
    <xf numFmtId="2" fontId="5" fillId="2" borderId="3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9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wrapText="1"/>
    </xf>
    <xf numFmtId="4" fontId="14" fillId="2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9" fontId="7" fillId="0" borderId="1" xfId="1" applyFont="1" applyBorder="1" applyAlignment="1" applyProtection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15" fillId="0" borderId="1" xfId="0" applyFont="1" applyBorder="1" applyAlignment="1">
      <alignment horizontal="center"/>
    </xf>
    <xf numFmtId="0" fontId="6" fillId="2" borderId="0" xfId="0" applyFont="1" applyFill="1" applyAlignment="1"/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horizontal="center"/>
    </xf>
    <xf numFmtId="9" fontId="17" fillId="0" borderId="0" xfId="1" applyFont="1" applyAlignment="1" applyProtection="1">
      <alignment horizontal="center"/>
    </xf>
    <xf numFmtId="4" fontId="17" fillId="0" borderId="2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/>
    </xf>
    <xf numFmtId="9" fontId="17" fillId="0" borderId="1" xfId="1" applyFont="1" applyBorder="1" applyAlignment="1" applyProtection="1">
      <alignment horizontal="center"/>
    </xf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9" fontId="18" fillId="0" borderId="2" xfId="0" applyNumberFormat="1" applyFont="1" applyBorder="1" applyAlignment="1">
      <alignment horizontal="center"/>
    </xf>
    <xf numFmtId="4" fontId="17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/>
    </xf>
    <xf numFmtId="9" fontId="17" fillId="2" borderId="1" xfId="1" applyFont="1" applyFill="1" applyBorder="1" applyAlignment="1" applyProtection="1">
      <alignment horizontal="center"/>
    </xf>
    <xf numFmtId="10" fontId="6" fillId="0" borderId="1" xfId="1" applyNumberFormat="1" applyFont="1" applyBorder="1" applyAlignment="1" applyProtection="1">
      <alignment horizontal="center"/>
    </xf>
    <xf numFmtId="4" fontId="17" fillId="2" borderId="5" xfId="0" applyNumberFormat="1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/>
    </xf>
    <xf numFmtId="10" fontId="6" fillId="0" borderId="5" xfId="1" applyNumberFormat="1" applyFont="1" applyBorder="1" applyAlignment="1" applyProtection="1">
      <alignment horizontal="center"/>
    </xf>
    <xf numFmtId="10" fontId="6" fillId="0" borderId="0" xfId="1" applyNumberFormat="1" applyFont="1" applyAlignment="1" applyProtection="1">
      <alignment horizontal="center"/>
    </xf>
    <xf numFmtId="0" fontId="20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left"/>
    </xf>
    <xf numFmtId="9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16" fillId="0" borderId="0" xfId="0" applyFont="1" applyAlignment="1"/>
    <xf numFmtId="4" fontId="21" fillId="0" borderId="0" xfId="0" applyNumberFormat="1" applyFont="1" applyAlignment="1">
      <alignment horizontal="center" wrapText="1"/>
    </xf>
    <xf numFmtId="4" fontId="18" fillId="0" borderId="1" xfId="0" applyNumberFormat="1" applyFont="1" applyBorder="1" applyAlignment="1">
      <alignment horizontal="center"/>
    </xf>
    <xf numFmtId="9" fontId="21" fillId="0" borderId="2" xfId="1" applyFont="1" applyBorder="1" applyAlignment="1" applyProtection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9" fontId="6" fillId="0" borderId="0" xfId="1" applyFont="1" applyAlignment="1" applyProtection="1">
      <alignment horizontal="center"/>
    </xf>
    <xf numFmtId="0" fontId="1" fillId="0" borderId="0" xfId="0" applyFont="1" applyAlignment="1">
      <alignment vertical="top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2" xfId="0" applyFont="1" applyFill="1" applyBorder="1">
      <alignment vertical="center"/>
    </xf>
    <xf numFmtId="2" fontId="13" fillId="2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7" fillId="2" borderId="1" xfId="2" applyFont="1" applyFill="1" applyBorder="1" applyAlignment="1" applyProtection="1">
      <alignment wrapText="1"/>
    </xf>
    <xf numFmtId="0" fontId="23" fillId="0" borderId="1" xfId="0" applyFont="1" applyBorder="1" applyAlignment="1">
      <alignment horizontal="center"/>
    </xf>
    <xf numFmtId="0" fontId="9" fillId="2" borderId="1" xfId="2" applyFont="1" applyFill="1" applyBorder="1" applyAlignment="1" applyProtection="1">
      <alignment wrapText="1"/>
    </xf>
    <xf numFmtId="0" fontId="9" fillId="0" borderId="1" xfId="2" applyFont="1" applyBorder="1" applyAlignment="1" applyProtection="1">
      <alignment wrapText="1"/>
    </xf>
    <xf numFmtId="0" fontId="3" fillId="0" borderId="1" xfId="0" applyFont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top"/>
    </xf>
    <xf numFmtId="4" fontId="13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2" fontId="1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2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/>
    <xf numFmtId="4" fontId="7" fillId="0" borderId="4" xfId="0" applyNumberFormat="1" applyFont="1" applyBorder="1" applyAlignme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/>
    <xf numFmtId="2" fontId="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" fillId="2" borderId="0" xfId="0" applyFont="1" applyFill="1" applyAlignment="1"/>
    <xf numFmtId="4" fontId="3" fillId="2" borderId="0" xfId="0" applyNumberFormat="1" applyFont="1" applyFill="1" applyAlignment="1"/>
    <xf numFmtId="9" fontId="3" fillId="2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" fontId="27" fillId="2" borderId="3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168" fontId="4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/>
    <xf numFmtId="0" fontId="29" fillId="0" borderId="0" xfId="0" applyFont="1" applyAlignment="1"/>
    <xf numFmtId="0" fontId="17" fillId="3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/>
    </xf>
    <xf numFmtId="10" fontId="30" fillId="0" borderId="1" xfId="1" applyNumberFormat="1" applyFont="1" applyBorder="1" applyAlignment="1" applyProtection="1">
      <alignment horizontal="center"/>
    </xf>
    <xf numFmtId="0" fontId="31" fillId="0" borderId="1" xfId="0" applyFont="1" applyBorder="1" applyAlignment="1">
      <alignment horizontal="center"/>
    </xf>
    <xf numFmtId="4" fontId="6" fillId="2" borderId="1" xfId="0" applyNumberFormat="1" applyFont="1" applyFill="1" applyBorder="1" applyAlignment="1">
      <alignment horizontal="center" wrapText="1"/>
    </xf>
    <xf numFmtId="4" fontId="32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4" fontId="30" fillId="0" borderId="1" xfId="1" applyNumberFormat="1" applyFont="1" applyBorder="1" applyAlignment="1" applyProtection="1">
      <alignment horizontal="center"/>
    </xf>
    <xf numFmtId="4" fontId="33" fillId="0" borderId="1" xfId="0" applyNumberFormat="1" applyFont="1" applyBorder="1" applyAlignment="1"/>
    <xf numFmtId="0" fontId="18" fillId="0" borderId="1" xfId="0" applyFont="1" applyBorder="1" applyAlignment="1">
      <alignment wrapText="1"/>
    </xf>
    <xf numFmtId="4" fontId="17" fillId="2" borderId="1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 wrapText="1"/>
    </xf>
    <xf numFmtId="4" fontId="6" fillId="2" borderId="0" xfId="0" applyNumberFormat="1" applyFont="1" applyFill="1" applyAlignment="1">
      <alignment horizontal="center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9" fontId="21" fillId="0" borderId="0" xfId="0" applyNumberFormat="1" applyFont="1" applyAlignment="1">
      <alignment horizontal="center"/>
    </xf>
    <xf numFmtId="169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/>
    <xf numFmtId="0" fontId="18" fillId="0" borderId="10" xfId="0" applyFont="1" applyBorder="1" applyAlignment="1"/>
    <xf numFmtId="0" fontId="18" fillId="0" borderId="11" xfId="0" applyFont="1" applyBorder="1" applyAlignment="1"/>
    <xf numFmtId="4" fontId="17" fillId="0" borderId="12" xfId="0" applyNumberFormat="1" applyFont="1" applyBorder="1" applyAlignment="1">
      <alignment horizontal="center"/>
    </xf>
    <xf numFmtId="4" fontId="18" fillId="0" borderId="0" xfId="0" applyNumberFormat="1" applyFont="1" applyAlignment="1">
      <alignment horizontal="center"/>
    </xf>
    <xf numFmtId="9" fontId="18" fillId="0" borderId="0" xfId="1" applyFont="1" applyAlignment="1" applyProtection="1">
      <alignment horizontal="center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169" fontId="21" fillId="0" borderId="1" xfId="0" applyNumberFormat="1" applyFont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/>
    <xf numFmtId="9" fontId="18" fillId="2" borderId="1" xfId="0" applyNumberFormat="1" applyFont="1" applyFill="1" applyBorder="1" applyAlignment="1">
      <alignment horizontal="center"/>
    </xf>
    <xf numFmtId="9" fontId="18" fillId="0" borderId="1" xfId="1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9" fontId="17" fillId="2" borderId="1" xfId="0" applyNumberFormat="1" applyFont="1" applyFill="1" applyBorder="1" applyAlignment="1">
      <alignment horizontal="center"/>
    </xf>
    <xf numFmtId="169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/>
    </xf>
    <xf numFmtId="9" fontId="18" fillId="2" borderId="1" xfId="1" applyFont="1" applyFill="1" applyBorder="1" applyAlignment="1" applyProtection="1">
      <alignment horizontal="center"/>
    </xf>
    <xf numFmtId="0" fontId="21" fillId="0" borderId="0" xfId="0" applyFont="1" applyAlignment="1"/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center" wrapText="1"/>
    </xf>
    <xf numFmtId="169" fontId="17" fillId="3" borderId="1" xfId="0" applyNumberFormat="1" applyFont="1" applyFill="1" applyBorder="1" applyAlignment="1">
      <alignment horizontal="center" wrapText="1"/>
    </xf>
    <xf numFmtId="169" fontId="17" fillId="3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 applyProtection="1">
      <alignment horizontal="center"/>
    </xf>
    <xf numFmtId="4" fontId="17" fillId="3" borderId="1" xfId="0" applyNumberFormat="1" applyFont="1" applyFill="1" applyBorder="1" applyAlignment="1">
      <alignment horizontal="center" wrapText="1"/>
    </xf>
    <xf numFmtId="4" fontId="17" fillId="3" borderId="1" xfId="0" applyNumberFormat="1" applyFont="1" applyFill="1" applyBorder="1" applyAlignment="1">
      <alignment horizontal="center"/>
    </xf>
    <xf numFmtId="9" fontId="17" fillId="3" borderId="1" xfId="1" applyFont="1" applyFill="1" applyBorder="1" applyAlignment="1" applyProtection="1"/>
    <xf numFmtId="4" fontId="21" fillId="3" borderId="1" xfId="0" applyNumberFormat="1" applyFont="1" applyFill="1" applyBorder="1" applyAlignment="1">
      <alignment horizontal="center"/>
    </xf>
    <xf numFmtId="9" fontId="21" fillId="3" borderId="1" xfId="1" applyFont="1" applyFill="1" applyBorder="1" applyAlignment="1" applyProtection="1">
      <alignment horizontal="center"/>
    </xf>
    <xf numFmtId="4" fontId="17" fillId="3" borderId="3" xfId="0" applyNumberFormat="1" applyFont="1" applyFill="1" applyBorder="1" applyAlignment="1">
      <alignment horizontal="center"/>
    </xf>
    <xf numFmtId="4" fontId="17" fillId="3" borderId="4" xfId="0" applyNumberFormat="1" applyFont="1" applyFill="1" applyBorder="1" applyAlignment="1">
      <alignment horizontal="center"/>
    </xf>
    <xf numFmtId="0" fontId="18" fillId="2" borderId="0" xfId="0" applyFont="1" applyFill="1" applyAlignment="1"/>
    <xf numFmtId="0" fontId="21" fillId="2" borderId="1" xfId="0" applyFont="1" applyFill="1" applyBorder="1" applyAlignment="1"/>
    <xf numFmtId="0" fontId="18" fillId="2" borderId="1" xfId="0" applyFont="1" applyFill="1" applyBorder="1" applyAlignment="1"/>
    <xf numFmtId="165" fontId="18" fillId="2" borderId="1" xfId="0" applyNumberFormat="1" applyFont="1" applyFill="1" applyBorder="1" applyAlignment="1"/>
    <xf numFmtId="169" fontId="21" fillId="2" borderId="1" xfId="0" applyNumberFormat="1" applyFont="1" applyFill="1" applyBorder="1" applyAlignment="1"/>
    <xf numFmtId="169" fontId="18" fillId="2" borderId="1" xfId="0" applyNumberFormat="1" applyFont="1" applyFill="1" applyBorder="1" applyAlignment="1"/>
    <xf numFmtId="10" fontId="6" fillId="2" borderId="1" xfId="1" applyNumberFormat="1" applyFont="1" applyFill="1" applyBorder="1" applyAlignment="1" applyProtection="1">
      <alignment horizontal="center"/>
    </xf>
    <xf numFmtId="4" fontId="21" fillId="2" borderId="1" xfId="0" applyNumberFormat="1" applyFont="1" applyFill="1" applyBorder="1" applyAlignment="1">
      <alignment horizontal="center" wrapText="1"/>
    </xf>
    <xf numFmtId="9" fontId="6" fillId="2" borderId="1" xfId="1" applyFont="1" applyFill="1" applyBorder="1" applyAlignment="1" applyProtection="1">
      <alignment horizontal="center"/>
    </xf>
    <xf numFmtId="9" fontId="18" fillId="2" borderId="1" xfId="0" applyNumberFormat="1" applyFont="1" applyFill="1" applyBorder="1" applyAlignment="1"/>
    <xf numFmtId="10" fontId="18" fillId="2" borderId="1" xfId="0" applyNumberFormat="1" applyFont="1" applyFill="1" applyBorder="1" applyAlignment="1"/>
    <xf numFmtId="4" fontId="6" fillId="2" borderId="1" xfId="0" applyNumberFormat="1" applyFont="1" applyFill="1" applyBorder="1" applyAlignment="1">
      <alignment horizontal="left" wrapText="1"/>
    </xf>
    <xf numFmtId="9" fontId="18" fillId="2" borderId="1" xfId="1" applyFont="1" applyFill="1" applyBorder="1" applyAlignment="1" applyProtection="1"/>
    <xf numFmtId="169" fontId="21" fillId="2" borderId="1" xfId="0" applyNumberFormat="1" applyFont="1" applyFill="1" applyBorder="1" applyAlignment="1">
      <alignment horizontal="center"/>
    </xf>
    <xf numFmtId="169" fontId="18" fillId="2" borderId="1" xfId="0" applyNumberFormat="1" applyFont="1" applyFill="1" applyBorder="1" applyAlignment="1">
      <alignment horizontal="center"/>
    </xf>
    <xf numFmtId="10" fontId="18" fillId="2" borderId="10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wrapText="1"/>
    </xf>
    <xf numFmtId="10" fontId="18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23" fillId="2" borderId="1" xfId="0" applyFont="1" applyFill="1" applyBorder="1" applyAlignment="1"/>
    <xf numFmtId="4" fontId="21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wrapText="1"/>
    </xf>
    <xf numFmtId="169" fontId="6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169" fontId="17" fillId="2" borderId="1" xfId="0" applyNumberFormat="1" applyFont="1" applyFill="1" applyBorder="1" applyAlignment="1">
      <alignment horizontal="center" wrapText="1"/>
    </xf>
    <xf numFmtId="0" fontId="21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/>
    </xf>
    <xf numFmtId="169" fontId="18" fillId="0" borderId="1" xfId="0" applyNumberFormat="1" applyFont="1" applyBorder="1" applyAlignment="1"/>
    <xf numFmtId="165" fontId="18" fillId="0" borderId="1" xfId="1" applyNumberFormat="1" applyFont="1" applyBorder="1" applyAlignment="1" applyProtection="1"/>
    <xf numFmtId="169" fontId="17" fillId="0" borderId="1" xfId="0" applyNumberFormat="1" applyFont="1" applyBorder="1" applyAlignment="1">
      <alignment horizontal="center" wrapText="1"/>
    </xf>
    <xf numFmtId="169" fontId="6" fillId="0" borderId="1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center" wrapText="1"/>
    </xf>
    <xf numFmtId="0" fontId="18" fillId="5" borderId="0" xfId="0" applyFont="1" applyFill="1" applyAlignment="1"/>
    <xf numFmtId="0" fontId="18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center"/>
    </xf>
    <xf numFmtId="169" fontId="18" fillId="5" borderId="1" xfId="0" applyNumberFormat="1" applyFont="1" applyFill="1" applyBorder="1" applyAlignment="1"/>
    <xf numFmtId="165" fontId="18" fillId="5" borderId="1" xfId="1" applyNumberFormat="1" applyFont="1" applyFill="1" applyBorder="1" applyAlignment="1" applyProtection="1"/>
    <xf numFmtId="169" fontId="17" fillId="5" borderId="1" xfId="0" applyNumberFormat="1" applyFont="1" applyFill="1" applyBorder="1" applyAlignment="1">
      <alignment horizontal="center" wrapText="1"/>
    </xf>
    <xf numFmtId="169" fontId="6" fillId="5" borderId="1" xfId="0" applyNumberFormat="1" applyFont="1" applyFill="1" applyBorder="1" applyAlignment="1">
      <alignment horizontal="center"/>
    </xf>
    <xf numFmtId="10" fontId="6" fillId="5" borderId="1" xfId="1" applyNumberFormat="1" applyFont="1" applyFill="1" applyBorder="1" applyAlignment="1" applyProtection="1">
      <alignment horizontal="center"/>
    </xf>
    <xf numFmtId="4" fontId="17" fillId="5" borderId="1" xfId="0" applyNumberFormat="1" applyFont="1" applyFill="1" applyBorder="1" applyAlignment="1">
      <alignment horizontal="center" wrapText="1"/>
    </xf>
    <xf numFmtId="4" fontId="21" fillId="5" borderId="1" xfId="0" applyNumberFormat="1" applyFont="1" applyFill="1" applyBorder="1" applyAlignment="1">
      <alignment horizontal="center" wrapText="1"/>
    </xf>
    <xf numFmtId="4" fontId="18" fillId="5" borderId="1" xfId="0" applyNumberFormat="1" applyFont="1" applyFill="1" applyBorder="1" applyAlignment="1">
      <alignment horizontal="center"/>
    </xf>
    <xf numFmtId="9" fontId="18" fillId="5" borderId="1" xfId="1" applyFont="1" applyFill="1" applyBorder="1" applyAlignment="1" applyProtection="1">
      <alignment horizontal="center"/>
    </xf>
    <xf numFmtId="165" fontId="18" fillId="0" borderId="1" xfId="0" applyNumberFormat="1" applyFont="1" applyBorder="1" applyAlignment="1"/>
    <xf numFmtId="0" fontId="18" fillId="2" borderId="1" xfId="0" applyFont="1" applyFill="1" applyBorder="1" applyAlignment="1">
      <alignment vertical="top" wrapText="1"/>
    </xf>
    <xf numFmtId="165" fontId="18" fillId="5" borderId="1" xfId="0" applyNumberFormat="1" applyFont="1" applyFill="1" applyBorder="1" applyAlignment="1"/>
    <xf numFmtId="10" fontId="18" fillId="2" borderId="1" xfId="1" applyNumberFormat="1" applyFont="1" applyFill="1" applyBorder="1" applyAlignment="1" applyProtection="1">
      <alignment horizontal="center"/>
    </xf>
    <xf numFmtId="10" fontId="18" fillId="0" borderId="1" xfId="1" applyNumberFormat="1" applyFont="1" applyBorder="1" applyAlignment="1" applyProtection="1">
      <alignment horizontal="center"/>
    </xf>
    <xf numFmtId="0" fontId="21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vertical="top" wrapText="1" shrinkToFit="1"/>
    </xf>
    <xf numFmtId="0" fontId="21" fillId="2" borderId="0" xfId="0" applyFont="1" applyFill="1" applyAlignment="1"/>
    <xf numFmtId="0" fontId="21" fillId="2" borderId="1" xfId="0" applyFont="1" applyFill="1" applyBorder="1" applyAlignment="1">
      <alignment vertical="top" wrapText="1"/>
    </xf>
    <xf numFmtId="165" fontId="21" fillId="2" borderId="1" xfId="0" applyNumberFormat="1" applyFont="1" applyFill="1" applyBorder="1" applyAlignment="1"/>
    <xf numFmtId="9" fontId="21" fillId="2" borderId="1" xfId="1" applyFont="1" applyFill="1" applyBorder="1" applyAlignment="1" applyProtection="1">
      <alignment horizontal="center"/>
    </xf>
    <xf numFmtId="9" fontId="18" fillId="5" borderId="1" xfId="0" applyNumberFormat="1" applyFont="1" applyFill="1" applyBorder="1" applyAlignment="1"/>
    <xf numFmtId="0" fontId="6" fillId="0" borderId="1" xfId="0" applyFont="1" applyBorder="1" applyAlignment="1">
      <alignment horizontal="left" wrapText="1"/>
    </xf>
    <xf numFmtId="169" fontId="17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left" wrapText="1"/>
    </xf>
    <xf numFmtId="165" fontId="18" fillId="2" borderId="1" xfId="1" applyNumberFormat="1" applyFont="1" applyFill="1" applyBorder="1" applyAlignment="1" applyProtection="1">
      <alignment horizontal="center"/>
    </xf>
    <xf numFmtId="169" fontId="6" fillId="2" borderId="1" xfId="1" applyNumberFormat="1" applyFont="1" applyFill="1" applyBorder="1" applyAlignment="1" applyProtection="1">
      <alignment horizontal="center"/>
    </xf>
    <xf numFmtId="10" fontId="6" fillId="2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wrapText="1"/>
    </xf>
    <xf numFmtId="170" fontId="18" fillId="5" borderId="1" xfId="0" applyNumberFormat="1" applyFont="1" applyFill="1" applyBorder="1" applyAlignment="1"/>
    <xf numFmtId="170" fontId="21" fillId="5" borderId="1" xfId="0" applyNumberFormat="1" applyFont="1" applyFill="1" applyBorder="1" applyAlignment="1"/>
    <xf numFmtId="0" fontId="17" fillId="5" borderId="1" xfId="0" applyFont="1" applyFill="1" applyBorder="1" applyAlignment="1">
      <alignment horizontal="center" wrapText="1"/>
    </xf>
    <xf numFmtId="170" fontId="6" fillId="5" borderId="1" xfId="0" applyNumberFormat="1" applyFont="1" applyFill="1" applyBorder="1" applyAlignment="1">
      <alignment horizontal="center"/>
    </xf>
    <xf numFmtId="10" fontId="18" fillId="5" borderId="1" xfId="0" applyNumberFormat="1" applyFont="1" applyFill="1" applyBorder="1" applyAlignment="1">
      <alignment horizontal="center"/>
    </xf>
    <xf numFmtId="166" fontId="5" fillId="5" borderId="3" xfId="0" applyNumberFormat="1" applyFont="1" applyFill="1" applyBorder="1" applyAlignment="1">
      <alignment horizontal="center" wrapText="1"/>
    </xf>
    <xf numFmtId="166" fontId="3" fillId="5" borderId="3" xfId="0" applyNumberFormat="1" applyFont="1" applyFill="1" applyBorder="1" applyAlignment="1">
      <alignment horizontal="center" wrapText="1"/>
    </xf>
    <xf numFmtId="9" fontId="6" fillId="2" borderId="1" xfId="0" applyNumberFormat="1" applyFont="1" applyFill="1" applyBorder="1" applyAlignment="1">
      <alignment horizontal="left"/>
    </xf>
    <xf numFmtId="9" fontId="17" fillId="2" borderId="1" xfId="0" applyNumberFormat="1" applyFont="1" applyFill="1" applyBorder="1" applyAlignment="1">
      <alignment horizontal="center"/>
    </xf>
    <xf numFmtId="9" fontId="17" fillId="0" borderId="1" xfId="0" applyNumberFormat="1" applyFont="1" applyBorder="1" applyAlignment="1">
      <alignment horizontal="center"/>
    </xf>
    <xf numFmtId="9" fontId="18" fillId="0" borderId="1" xfId="0" applyNumberFormat="1" applyFont="1" applyBorder="1" applyAlignment="1">
      <alignment horizontal="center"/>
    </xf>
    <xf numFmtId="165" fontId="18" fillId="0" borderId="1" xfId="1" applyNumberFormat="1" applyFont="1" applyBorder="1" applyAlignment="1" applyProtection="1">
      <alignment horizontal="center"/>
    </xf>
    <xf numFmtId="9" fontId="17" fillId="2" borderId="1" xfId="0" applyNumberFormat="1" applyFont="1" applyFill="1" applyBorder="1" applyAlignment="1">
      <alignment horizontal="left"/>
    </xf>
    <xf numFmtId="9" fontId="6" fillId="5" borderId="1" xfId="0" applyNumberFormat="1" applyFont="1" applyFill="1" applyBorder="1" applyAlignment="1">
      <alignment horizontal="left"/>
    </xf>
    <xf numFmtId="9" fontId="17" fillId="5" borderId="1" xfId="0" applyNumberFormat="1" applyFont="1" applyFill="1" applyBorder="1" applyAlignment="1">
      <alignment horizontal="center"/>
    </xf>
    <xf numFmtId="9" fontId="18" fillId="5" borderId="1" xfId="0" applyNumberFormat="1" applyFont="1" applyFill="1" applyBorder="1" applyAlignment="1">
      <alignment horizontal="center"/>
    </xf>
    <xf numFmtId="165" fontId="18" fillId="5" borderId="1" xfId="1" applyNumberFormat="1" applyFont="1" applyFill="1" applyBorder="1" applyAlignment="1" applyProtection="1">
      <alignment horizontal="center"/>
    </xf>
    <xf numFmtId="10" fontId="18" fillId="5" borderId="1" xfId="1" applyNumberFormat="1" applyFont="1" applyFill="1" applyBorder="1" applyAlignment="1" applyProtection="1">
      <alignment horizontal="center"/>
    </xf>
    <xf numFmtId="9" fontId="6" fillId="0" borderId="1" xfId="0" applyNumberFormat="1" applyFont="1" applyBorder="1" applyAlignment="1">
      <alignment horizontal="left"/>
    </xf>
    <xf numFmtId="10" fontId="18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169" fontId="17" fillId="5" borderId="1" xfId="0" applyNumberFormat="1" applyFont="1" applyFill="1" applyBorder="1" applyAlignment="1">
      <alignment horizontal="center"/>
    </xf>
    <xf numFmtId="4" fontId="17" fillId="5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/>
    <xf numFmtId="0" fontId="18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9" fontId="18" fillId="0" borderId="1" xfId="0" applyNumberFormat="1" applyFont="1" applyBorder="1" applyAlignment="1"/>
    <xf numFmtId="169" fontId="6" fillId="0" borderId="1" xfId="0" applyNumberFormat="1" applyFont="1" applyBorder="1" applyAlignment="1">
      <alignment horizontal="center" wrapText="1"/>
    </xf>
    <xf numFmtId="0" fontId="21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/>
    </xf>
    <xf numFmtId="4" fontId="18" fillId="0" borderId="1" xfId="0" applyNumberFormat="1" applyFont="1" applyBorder="1" applyAlignment="1"/>
    <xf numFmtId="0" fontId="18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top"/>
    </xf>
    <xf numFmtId="4" fontId="18" fillId="0" borderId="1" xfId="0" applyNumberFormat="1" applyFont="1" applyBorder="1" applyAlignment="1">
      <alignment vertical="top"/>
    </xf>
    <xf numFmtId="0" fontId="21" fillId="2" borderId="1" xfId="0" applyFont="1" applyFill="1" applyBorder="1" applyAlignment="1">
      <alignment horizontal="left" vertical="top" wrapText="1"/>
    </xf>
    <xf numFmtId="169" fontId="6" fillId="2" borderId="1" xfId="0" applyNumberFormat="1" applyFont="1" applyFill="1" applyBorder="1" applyAlignment="1">
      <alignment horizontal="center" vertical="top"/>
    </xf>
    <xf numFmtId="10" fontId="6" fillId="2" borderId="1" xfId="1" applyNumberFormat="1" applyFont="1" applyFill="1" applyBorder="1" applyAlignment="1" applyProtection="1">
      <alignment horizontal="center" vertical="top"/>
    </xf>
    <xf numFmtId="4" fontId="17" fillId="2" borderId="1" xfId="0" applyNumberFormat="1" applyFont="1" applyFill="1" applyBorder="1" applyAlignment="1"/>
    <xf numFmtId="0" fontId="1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/>
    </xf>
    <xf numFmtId="10" fontId="6" fillId="0" borderId="1" xfId="1" applyNumberFormat="1" applyFont="1" applyBorder="1" applyAlignment="1" applyProtection="1">
      <alignment horizontal="center" vertical="top"/>
    </xf>
    <xf numFmtId="0" fontId="18" fillId="0" borderId="1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1" xfId="2" applyFont="1" applyFill="1" applyBorder="1" applyAlignment="1" applyProtection="1">
      <alignment wrapText="1"/>
    </xf>
    <xf numFmtId="0" fontId="35" fillId="2" borderId="1" xfId="2" applyFont="1" applyFill="1" applyBorder="1" applyAlignment="1" applyProtection="1">
      <alignment wrapText="1"/>
    </xf>
    <xf numFmtId="0" fontId="17" fillId="0" borderId="1" xfId="0" applyFont="1" applyBorder="1" applyAlignment="1">
      <alignment wrapText="1"/>
    </xf>
    <xf numFmtId="4" fontId="17" fillId="0" borderId="1" xfId="1" applyNumberFormat="1" applyFont="1" applyBorder="1" applyAlignment="1" applyProtection="1">
      <alignment horizontal="center"/>
    </xf>
    <xf numFmtId="4" fontId="6" fillId="0" borderId="1" xfId="1" applyNumberFormat="1" applyFont="1" applyBorder="1" applyAlignment="1" applyProtection="1">
      <alignment horizontal="center"/>
    </xf>
    <xf numFmtId="4" fontId="18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8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/>
    <xf numFmtId="2" fontId="17" fillId="0" borderId="1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9" fontId="21" fillId="2" borderId="1" xfId="0" applyNumberFormat="1" applyFont="1" applyFill="1" applyBorder="1" applyAlignment="1"/>
    <xf numFmtId="10" fontId="17" fillId="2" borderId="1" xfId="1" applyNumberFormat="1" applyFont="1" applyFill="1" applyBorder="1" applyAlignment="1" applyProtection="1">
      <alignment horizontal="center"/>
    </xf>
    <xf numFmtId="4" fontId="21" fillId="0" borderId="1" xfId="0" applyNumberFormat="1" applyFont="1" applyBorder="1" applyAlignment="1"/>
    <xf numFmtId="171" fontId="18" fillId="2" borderId="1" xfId="0" applyNumberFormat="1" applyFont="1" applyFill="1" applyBorder="1" applyAlignment="1">
      <alignment horizontal="right"/>
    </xf>
    <xf numFmtId="169" fontId="21" fillId="0" borderId="1" xfId="0" applyNumberFormat="1" applyFont="1" applyBorder="1" applyAlignment="1">
      <alignment horizontal="center" vertical="top" wrapText="1"/>
    </xf>
    <xf numFmtId="9" fontId="6" fillId="0" borderId="1" xfId="1" applyFont="1" applyBorder="1" applyAlignment="1" applyProtection="1">
      <alignment horizontal="right"/>
    </xf>
    <xf numFmtId="169" fontId="6" fillId="0" borderId="1" xfId="0" applyNumberFormat="1" applyFont="1" applyBorder="1" applyAlignment="1">
      <alignment horizontal="center" vertical="top"/>
    </xf>
    <xf numFmtId="169" fontId="18" fillId="0" borderId="1" xfId="0" applyNumberFormat="1" applyFont="1" applyBorder="1" applyAlignment="1">
      <alignment horizontal="center" vertical="top" wrapText="1"/>
    </xf>
    <xf numFmtId="169" fontId="6" fillId="0" borderId="1" xfId="0" applyNumberFormat="1" applyFont="1" applyBorder="1" applyAlignment="1">
      <alignment horizontal="center" vertical="top" wrapText="1"/>
    </xf>
    <xf numFmtId="169" fontId="36" fillId="0" borderId="1" xfId="0" applyNumberFormat="1" applyFont="1" applyBorder="1" applyAlignment="1">
      <alignment horizontal="center" vertical="top" wrapText="1"/>
    </xf>
    <xf numFmtId="169" fontId="30" fillId="0" borderId="1" xfId="0" applyNumberFormat="1" applyFont="1" applyBorder="1" applyAlignment="1">
      <alignment horizontal="center"/>
    </xf>
    <xf numFmtId="169" fontId="30" fillId="2" borderId="1" xfId="0" applyNumberFormat="1" applyFont="1" applyFill="1" applyBorder="1" applyAlignment="1">
      <alignment horizontal="center"/>
    </xf>
    <xf numFmtId="169" fontId="18" fillId="0" borderId="1" xfId="0" applyNumberFormat="1" applyFont="1" applyBorder="1" applyAlignment="1">
      <alignment horizontal="center" wrapText="1"/>
    </xf>
    <xf numFmtId="169" fontId="30" fillId="2" borderId="1" xfId="1" applyNumberFormat="1" applyFont="1" applyFill="1" applyBorder="1" applyAlignment="1" applyProtection="1">
      <alignment horizontal="center"/>
    </xf>
    <xf numFmtId="169" fontId="37" fillId="2" borderId="1" xfId="0" applyNumberFormat="1" applyFont="1" applyFill="1" applyBorder="1" applyAlignment="1">
      <alignment horizontal="center"/>
    </xf>
    <xf numFmtId="10" fontId="37" fillId="2" borderId="1" xfId="0" applyNumberFormat="1" applyFont="1" applyFill="1" applyBorder="1" applyAlignment="1">
      <alignment horizontal="center"/>
    </xf>
    <xf numFmtId="169" fontId="17" fillId="2" borderId="1" xfId="1" applyNumberFormat="1" applyFont="1" applyFill="1" applyBorder="1" applyAlignment="1" applyProtection="1">
      <alignment horizontal="center"/>
    </xf>
    <xf numFmtId="43" fontId="18" fillId="0" borderId="1" xfId="3" applyFont="1" applyBorder="1" applyAlignment="1" applyProtection="1"/>
    <xf numFmtId="6" fontId="18" fillId="0" borderId="1" xfId="0" applyNumberFormat="1" applyFont="1" applyBorder="1" applyAlignment="1"/>
    <xf numFmtId="169" fontId="6" fillId="2" borderId="1" xfId="0" applyNumberFormat="1" applyFont="1" applyFill="1" applyBorder="1" applyAlignment="1">
      <alignment horizontal="center" wrapText="1"/>
    </xf>
    <xf numFmtId="0" fontId="18" fillId="0" borderId="0" xfId="0" applyFont="1" applyAlignment="1">
      <alignment wrapText="1"/>
    </xf>
    <xf numFmtId="0" fontId="21" fillId="0" borderId="1" xfId="0" applyFont="1" applyBorder="1" applyAlignment="1"/>
    <xf numFmtId="0" fontId="17" fillId="0" borderId="1" xfId="0" applyFont="1" applyBorder="1" applyAlignment="1">
      <alignment horizontal="left"/>
    </xf>
    <xf numFmtId="9" fontId="6" fillId="0" borderId="1" xfId="0" applyNumberFormat="1" applyFont="1" applyBorder="1" applyAlignment="1"/>
    <xf numFmtId="10" fontId="6" fillId="0" borderId="1" xfId="0" applyNumberFormat="1" applyFont="1" applyBorder="1" applyAlignment="1">
      <alignment horizontal="center"/>
    </xf>
    <xf numFmtId="9" fontId="6" fillId="0" borderId="1" xfId="1" applyFont="1" applyBorder="1" applyAlignment="1" applyProtection="1">
      <alignment horizontal="center"/>
    </xf>
    <xf numFmtId="0" fontId="6" fillId="0" borderId="1" xfId="0" applyFont="1" applyBorder="1" applyAlignment="1">
      <alignment horizontal="left"/>
    </xf>
    <xf numFmtId="169" fontId="6" fillId="0" borderId="1" xfId="0" applyNumberFormat="1" applyFont="1" applyBorder="1" applyAlignment="1"/>
    <xf numFmtId="169" fontId="21" fillId="3" borderId="1" xfId="0" applyNumberFormat="1" applyFont="1" applyFill="1" applyBorder="1" applyAlignment="1">
      <alignment horizontal="center"/>
    </xf>
    <xf numFmtId="165" fontId="21" fillId="3" borderId="1" xfId="0" applyNumberFormat="1" applyFont="1" applyFill="1" applyBorder="1" applyAlignment="1">
      <alignment horizontal="center"/>
    </xf>
    <xf numFmtId="10" fontId="6" fillId="3" borderId="1" xfId="1" applyNumberFormat="1" applyFont="1" applyFill="1" applyBorder="1" applyAlignment="1" applyProtection="1">
      <alignment horizontal="center"/>
    </xf>
    <xf numFmtId="9" fontId="18" fillId="3" borderId="1" xfId="1" applyFont="1" applyFill="1" applyBorder="1" applyAlignment="1" applyProtection="1">
      <alignment horizontal="center"/>
    </xf>
    <xf numFmtId="4" fontId="17" fillId="3" borderId="2" xfId="0" applyNumberFormat="1" applyFont="1" applyFill="1" applyBorder="1" applyAlignment="1">
      <alignment horizontal="center"/>
    </xf>
    <xf numFmtId="169" fontId="4" fillId="2" borderId="1" xfId="0" applyNumberFormat="1" applyFont="1" applyFill="1" applyBorder="1" applyAlignment="1">
      <alignment horizontal="center" wrapText="1"/>
    </xf>
    <xf numFmtId="169" fontId="7" fillId="2" borderId="1" xfId="0" applyNumberFormat="1" applyFont="1" applyFill="1" applyBorder="1" applyAlignment="1">
      <alignment horizontal="center"/>
    </xf>
    <xf numFmtId="10" fontId="4" fillId="2" borderId="1" xfId="1" applyNumberFormat="1" applyFont="1" applyFill="1" applyBorder="1" applyAlignment="1" applyProtection="1">
      <alignment horizontal="center"/>
    </xf>
    <xf numFmtId="0" fontId="18" fillId="2" borderId="12" xfId="0" applyFont="1" applyFill="1" applyBorder="1" applyAlignment="1"/>
    <xf numFmtId="10" fontId="3" fillId="2" borderId="2" xfId="0" applyNumberFormat="1" applyFont="1" applyFill="1" applyBorder="1" applyAlignment="1">
      <alignment horizontal="center"/>
    </xf>
    <xf numFmtId="169" fontId="5" fillId="2" borderId="3" xfId="0" applyNumberFormat="1" applyFont="1" applyFill="1" applyBorder="1" applyAlignment="1">
      <alignment horizontal="center"/>
    </xf>
    <xf numFmtId="16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18" fillId="2" borderId="5" xfId="0" applyFont="1" applyFill="1" applyBorder="1" applyAlignment="1"/>
    <xf numFmtId="9" fontId="18" fillId="2" borderId="5" xfId="0" applyNumberFormat="1" applyFont="1" applyFill="1" applyBorder="1" applyAlignment="1"/>
    <xf numFmtId="169" fontId="4" fillId="2" borderId="5" xfId="0" applyNumberFormat="1" applyFont="1" applyFill="1" applyBorder="1" applyAlignment="1">
      <alignment horizontal="center" wrapText="1"/>
    </xf>
    <xf numFmtId="169" fontId="7" fillId="2" borderId="5" xfId="0" applyNumberFormat="1" applyFont="1" applyFill="1" applyBorder="1" applyAlignment="1">
      <alignment horizontal="center"/>
    </xf>
    <xf numFmtId="10" fontId="7" fillId="2" borderId="5" xfId="1" applyNumberFormat="1" applyFont="1" applyFill="1" applyBorder="1" applyAlignment="1" applyProtection="1">
      <alignment horizontal="center"/>
    </xf>
    <xf numFmtId="4" fontId="17" fillId="2" borderId="5" xfId="0" applyNumberFormat="1" applyFont="1" applyFill="1" applyBorder="1" applyAlignment="1">
      <alignment horizontal="center"/>
    </xf>
    <xf numFmtId="4" fontId="18" fillId="2" borderId="5" xfId="0" applyNumberFormat="1" applyFont="1" applyFill="1" applyBorder="1" applyAlignment="1">
      <alignment horizontal="center"/>
    </xf>
    <xf numFmtId="9" fontId="18" fillId="2" borderId="5" xfId="1" applyFont="1" applyFill="1" applyBorder="1" applyAlignment="1" applyProtection="1">
      <alignment horizontal="center"/>
    </xf>
    <xf numFmtId="0" fontId="4" fillId="2" borderId="1" xfId="0" applyFont="1" applyFill="1" applyBorder="1">
      <alignment vertical="center"/>
    </xf>
    <xf numFmtId="165" fontId="4" fillId="2" borderId="1" xfId="0" applyNumberFormat="1" applyFont="1" applyFill="1" applyBorder="1">
      <alignment vertical="center"/>
    </xf>
    <xf numFmtId="0" fontId="4" fillId="2" borderId="6" xfId="0" applyFont="1" applyFill="1" applyBorder="1" applyAlignment="1">
      <alignment horizontal="center" vertical="top" wrapText="1"/>
    </xf>
    <xf numFmtId="165" fontId="6" fillId="3" borderId="1" xfId="1" applyNumberFormat="1" applyFont="1" applyFill="1" applyBorder="1" applyAlignment="1" applyProtection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/>
    </xf>
    <xf numFmtId="0" fontId="21" fillId="3" borderId="1" xfId="0" applyFont="1" applyFill="1" applyBorder="1" applyAlignment="1"/>
    <xf numFmtId="165" fontId="21" fillId="3" borderId="1" xfId="0" applyNumberFormat="1" applyFont="1" applyFill="1" applyBorder="1" applyAlignment="1"/>
    <xf numFmtId="10" fontId="17" fillId="3" borderId="1" xfId="1" applyNumberFormat="1" applyFont="1" applyFill="1" applyBorder="1" applyAlignment="1" applyProtection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169" fontId="21" fillId="2" borderId="0" xfId="0" applyNumberFormat="1" applyFont="1" applyFill="1" applyAlignment="1">
      <alignment horizontal="center"/>
    </xf>
    <xf numFmtId="169" fontId="18" fillId="2" borderId="0" xfId="0" applyNumberFormat="1" applyFont="1" applyFill="1" applyAlignment="1">
      <alignment horizontal="center"/>
    </xf>
    <xf numFmtId="165" fontId="18" fillId="2" borderId="0" xfId="0" applyNumberFormat="1" applyFont="1" applyFill="1" applyAlignment="1">
      <alignment horizontal="center"/>
    </xf>
    <xf numFmtId="0" fontId="18" fillId="2" borderId="10" xfId="0" applyFont="1" applyFill="1" applyBorder="1" applyAlignment="1"/>
    <xf numFmtId="4" fontId="17" fillId="2" borderId="12" xfId="0" applyNumberFormat="1" applyFont="1" applyFill="1" applyBorder="1" applyAlignment="1">
      <alignment horizontal="center"/>
    </xf>
    <xf numFmtId="4" fontId="18" fillId="2" borderId="0" xfId="0" applyNumberFormat="1" applyFont="1" applyFill="1" applyAlignment="1">
      <alignment horizontal="center"/>
    </xf>
    <xf numFmtId="9" fontId="18" fillId="2" borderId="0" xfId="1" applyFont="1" applyFill="1" applyAlignment="1" applyProtection="1">
      <alignment horizontal="center"/>
    </xf>
    <xf numFmtId="0" fontId="21" fillId="0" borderId="1" xfId="0" applyFont="1" applyBorder="1" applyAlignment="1">
      <alignment horizontal="left"/>
    </xf>
    <xf numFmtId="165" fontId="8" fillId="2" borderId="2" xfId="1" applyNumberFormat="1" applyFont="1" applyFill="1" applyBorder="1" applyAlignment="1" applyProtection="1">
      <alignment horizontal="center"/>
    </xf>
    <xf numFmtId="0" fontId="1" fillId="0" borderId="6" xfId="0" applyFont="1" applyBorder="1" applyAlignment="1">
      <alignment horizontal="center"/>
    </xf>
    <xf numFmtId="9" fontId="1" fillId="0" borderId="13" xfId="0" applyNumberFormat="1" applyFont="1" applyBorder="1" applyAlignment="1">
      <alignment horizontal="center"/>
    </xf>
    <xf numFmtId="9" fontId="1" fillId="0" borderId="0" xfId="0" applyNumberFormat="1" applyFont="1" applyAlignment="1"/>
    <xf numFmtId="44" fontId="1" fillId="0" borderId="1" xfId="3" applyNumberFormat="1" applyFont="1" applyBorder="1" applyAlignment="1" applyProtection="1"/>
    <xf numFmtId="0" fontId="18" fillId="0" borderId="0" xfId="0" applyFont="1" applyAlignment="1">
      <alignment horizontal="left" wrapText="1"/>
    </xf>
    <xf numFmtId="10" fontId="21" fillId="0" borderId="0" xfId="0" applyNumberFormat="1" applyFont="1" applyAlignment="1">
      <alignment horizontal="center" wrapText="1"/>
    </xf>
    <xf numFmtId="165" fontId="21" fillId="0" borderId="0" xfId="1" applyNumberFormat="1" applyFont="1" applyAlignment="1" applyProtection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10" fontId="1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5" fontId="17" fillId="0" borderId="1" xfId="1" applyNumberFormat="1" applyFont="1" applyBorder="1" applyAlignment="1" applyProtection="1">
      <alignment horizontal="center" vertical="center"/>
    </xf>
    <xf numFmtId="0" fontId="17" fillId="3" borderId="1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65" fontId="17" fillId="3" borderId="1" xfId="1" applyNumberFormat="1" applyFont="1" applyFill="1" applyBorder="1" applyAlignment="1" applyProtection="1">
      <alignment horizontal="center"/>
    </xf>
    <xf numFmtId="165" fontId="17" fillId="3" borderId="1" xfId="1" applyNumberFormat="1" applyFont="1" applyFill="1" applyBorder="1" applyAlignment="1" applyProtection="1">
      <alignment horizontal="center" wrapText="1"/>
    </xf>
    <xf numFmtId="0" fontId="17" fillId="0" borderId="6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17" fillId="0" borderId="6" xfId="0" applyFont="1" applyBorder="1" applyAlignment="1">
      <alignment horizontal="left" wrapText="1"/>
    </xf>
    <xf numFmtId="10" fontId="17" fillId="0" borderId="6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left"/>
    </xf>
    <xf numFmtId="165" fontId="17" fillId="0" borderId="1" xfId="1" applyNumberFormat="1" applyFont="1" applyBorder="1" applyAlignment="1" applyProtection="1">
      <alignment horizontal="center"/>
    </xf>
    <xf numFmtId="4" fontId="6" fillId="0" borderId="1" xfId="0" applyNumberFormat="1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0" fontId="21" fillId="0" borderId="1" xfId="0" applyNumberFormat="1" applyFont="1" applyBorder="1" applyAlignment="1">
      <alignment horizontal="center" wrapText="1"/>
    </xf>
    <xf numFmtId="165" fontId="21" fillId="0" borderId="1" xfId="1" applyNumberFormat="1" applyFont="1" applyBorder="1" applyAlignment="1" applyProtection="1">
      <alignment horizontal="center"/>
    </xf>
    <xf numFmtId="165" fontId="21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left" wrapText="1"/>
    </xf>
    <xf numFmtId="172" fontId="6" fillId="0" borderId="1" xfId="0" applyNumberFormat="1" applyFont="1" applyBorder="1" applyAlignment="1">
      <alignment wrapText="1"/>
    </xf>
    <xf numFmtId="10" fontId="17" fillId="0" borderId="1" xfId="0" applyNumberFormat="1" applyFont="1" applyBorder="1" applyAlignment="1">
      <alignment horizontal="center" wrapText="1"/>
    </xf>
    <xf numFmtId="172" fontId="6" fillId="0" borderId="1" xfId="0" applyNumberFormat="1" applyFont="1" applyBorder="1" applyAlignment="1">
      <alignment horizontal="left"/>
    </xf>
    <xf numFmtId="172" fontId="6" fillId="0" borderId="1" xfId="0" applyNumberFormat="1" applyFont="1" applyBorder="1" applyAlignment="1">
      <alignment horizontal="left" wrapText="1"/>
    </xf>
    <xf numFmtId="165" fontId="17" fillId="0" borderId="1" xfId="1" applyNumberFormat="1" applyFont="1" applyBorder="1" applyAlignment="1" applyProtection="1">
      <alignment horizontal="center" wrapText="1"/>
    </xf>
    <xf numFmtId="172" fontId="18" fillId="0" borderId="1" xfId="0" applyNumberFormat="1" applyFont="1" applyBorder="1" applyAlignment="1">
      <alignment horizontal="left"/>
    </xf>
    <xf numFmtId="172" fontId="18" fillId="0" borderId="1" xfId="0" applyNumberFormat="1" applyFont="1" applyBorder="1" applyAlignment="1">
      <alignment horizontal="left" wrapText="1"/>
    </xf>
    <xf numFmtId="0" fontId="21" fillId="0" borderId="1" xfId="0" applyFont="1" applyBorder="1" applyAlignment="1">
      <alignment horizontal="center" wrapText="1"/>
    </xf>
    <xf numFmtId="165" fontId="17" fillId="0" borderId="1" xfId="0" applyNumberFormat="1" applyFont="1" applyBorder="1" applyAlignment="1">
      <alignment horizontal="center"/>
    </xf>
    <xf numFmtId="172" fontId="18" fillId="0" borderId="0" xfId="0" applyNumberFormat="1" applyFont="1" applyAlignment="1">
      <alignment horizontal="left"/>
    </xf>
    <xf numFmtId="172" fontId="18" fillId="0" borderId="1" xfId="0" applyNumberFormat="1" applyFont="1" applyBorder="1" applyAlignment="1"/>
    <xf numFmtId="172" fontId="6" fillId="0" borderId="1" xfId="3" applyNumberFormat="1" applyFont="1" applyBorder="1" applyAlignment="1" applyProtection="1"/>
    <xf numFmtId="165" fontId="21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/>
    <xf numFmtId="172" fontId="23" fillId="0" borderId="1" xfId="0" applyNumberFormat="1" applyFont="1" applyBorder="1" applyAlignment="1">
      <alignment horizontal="left"/>
    </xf>
    <xf numFmtId="165" fontId="22" fillId="0" borderId="1" xfId="1" applyNumberFormat="1" applyFont="1" applyBorder="1" applyAlignment="1" applyProtection="1">
      <alignment horizontal="center"/>
    </xf>
    <xf numFmtId="165" fontId="22" fillId="0" borderId="1" xfId="0" applyNumberFormat="1" applyFont="1" applyBorder="1" applyAlignment="1">
      <alignment horizontal="center"/>
    </xf>
    <xf numFmtId="172" fontId="6" fillId="0" borderId="1" xfId="3" applyNumberFormat="1" applyFont="1" applyBorder="1" applyAlignment="1" applyProtection="1">
      <alignment horizontal="left"/>
    </xf>
    <xf numFmtId="0" fontId="17" fillId="0" borderId="0" xfId="0" applyFont="1" applyAlignment="1">
      <alignment horizontal="center" wrapText="1"/>
    </xf>
    <xf numFmtId="173" fontId="18" fillId="0" borderId="1" xfId="0" applyNumberFormat="1" applyFont="1" applyBorder="1" applyAlignment="1">
      <alignment horizontal="left"/>
    </xf>
    <xf numFmtId="173" fontId="6" fillId="0" borderId="1" xfId="3" applyNumberFormat="1" applyFont="1" applyBorder="1" applyAlignment="1" applyProtection="1">
      <alignment horizontal="left"/>
    </xf>
    <xf numFmtId="173" fontId="6" fillId="0" borderId="1" xfId="0" applyNumberFormat="1" applyFont="1" applyBorder="1" applyAlignment="1">
      <alignment horizontal="left"/>
    </xf>
    <xf numFmtId="43" fontId="6" fillId="0" borderId="1" xfId="3" applyFont="1" applyBorder="1" applyAlignment="1" applyProtection="1">
      <alignment horizontal="left"/>
    </xf>
    <xf numFmtId="172" fontId="6" fillId="6" borderId="1" xfId="0" applyNumberFormat="1" applyFont="1" applyFill="1" applyBorder="1" applyAlignment="1">
      <alignment wrapText="1"/>
    </xf>
    <xf numFmtId="10" fontId="17" fillId="0" borderId="1" xfId="1" applyNumberFormat="1" applyFont="1" applyBorder="1" applyAlignment="1" applyProtection="1">
      <alignment horizontal="center"/>
    </xf>
    <xf numFmtId="10" fontId="17" fillId="0" borderId="1" xfId="1" applyNumberFormat="1" applyFont="1" applyBorder="1" applyAlignment="1" applyProtection="1">
      <alignment horizontal="center" wrapText="1"/>
    </xf>
    <xf numFmtId="174" fontId="21" fillId="0" borderId="1" xfId="0" applyNumberFormat="1" applyFont="1" applyBorder="1" applyAlignment="1">
      <alignment wrapText="1"/>
    </xf>
    <xf numFmtId="10" fontId="17" fillId="0" borderId="1" xfId="0" applyNumberFormat="1" applyFont="1" applyBorder="1" applyAlignment="1">
      <alignment horizontal="center"/>
    </xf>
    <xf numFmtId="174" fontId="6" fillId="0" borderId="1" xfId="0" applyNumberFormat="1" applyFont="1" applyBorder="1" applyAlignment="1">
      <alignment wrapText="1"/>
    </xf>
    <xf numFmtId="174" fontId="6" fillId="6" borderId="1" xfId="0" applyNumberFormat="1" applyFont="1" applyFill="1" applyBorder="1" applyAlignment="1">
      <alignment wrapText="1"/>
    </xf>
    <xf numFmtId="174" fontId="18" fillId="0" borderId="1" xfId="0" applyNumberFormat="1" applyFont="1" applyBorder="1" applyAlignment="1">
      <alignment horizontal="left"/>
    </xf>
    <xf numFmtId="174" fontId="6" fillId="0" borderId="1" xfId="3" applyNumberFormat="1" applyFont="1" applyBorder="1" applyAlignment="1" applyProtection="1">
      <alignment horizontal="left"/>
    </xf>
    <xf numFmtId="174" fontId="6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vertical="top" wrapText="1"/>
    </xf>
    <xf numFmtId="10" fontId="21" fillId="0" borderId="1" xfId="0" applyNumberFormat="1" applyFont="1" applyBorder="1" applyAlignment="1">
      <alignment horizontal="center" vertical="top" wrapText="1"/>
    </xf>
    <xf numFmtId="173" fontId="18" fillId="0" borderId="1" xfId="0" applyNumberFormat="1" applyFont="1" applyBorder="1" applyAlignment="1">
      <alignment horizontal="center"/>
    </xf>
    <xf numFmtId="174" fontId="18" fillId="0" borderId="1" xfId="0" applyNumberFormat="1" applyFont="1" applyBorder="1" applyAlignment="1">
      <alignment wrapText="1"/>
    </xf>
    <xf numFmtId="173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65" fontId="17" fillId="0" borderId="3" xfId="1" applyNumberFormat="1" applyFont="1" applyBorder="1" applyAlignment="1" applyProtection="1">
      <alignment horizontal="center"/>
    </xf>
    <xf numFmtId="173" fontId="6" fillId="0" borderId="1" xfId="0" applyNumberFormat="1" applyFont="1" applyBorder="1" applyAlignment="1">
      <alignment horizontal="left" wrapText="1"/>
    </xf>
    <xf numFmtId="172" fontId="6" fillId="0" borderId="1" xfId="3" applyNumberFormat="1" applyFont="1" applyBorder="1" applyAlignment="1" applyProtection="1">
      <alignment horizontal="left" wrapText="1"/>
    </xf>
    <xf numFmtId="9" fontId="17" fillId="0" borderId="1" xfId="1" applyFont="1" applyBorder="1" applyAlignment="1" applyProtection="1">
      <alignment horizontal="center" wrapText="1"/>
    </xf>
    <xf numFmtId="2" fontId="17" fillId="0" borderId="1" xfId="1" applyNumberFormat="1" applyFont="1" applyBorder="1" applyAlignment="1" applyProtection="1">
      <alignment horizontal="center" wrapText="1"/>
    </xf>
    <xf numFmtId="0" fontId="18" fillId="0" borderId="1" xfId="0" applyFont="1" applyBorder="1" applyAlignment="1">
      <alignment vertical="center" wrapText="1"/>
    </xf>
    <xf numFmtId="175" fontId="18" fillId="0" borderId="1" xfId="0" applyNumberFormat="1" applyFont="1" applyBorder="1" applyAlignment="1">
      <alignment wrapText="1"/>
    </xf>
    <xf numFmtId="170" fontId="6" fillId="0" borderId="1" xfId="0" applyNumberFormat="1" applyFont="1" applyBorder="1" applyAlignment="1">
      <alignment horizontal="left"/>
    </xf>
    <xf numFmtId="170" fontId="18" fillId="0" borderId="1" xfId="0" applyNumberFormat="1" applyFont="1" applyBorder="1" applyAlignment="1">
      <alignment horizontal="center"/>
    </xf>
    <xf numFmtId="170" fontId="21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left" wrapText="1"/>
    </xf>
    <xf numFmtId="9" fontId="6" fillId="0" borderId="1" xfId="1" applyFont="1" applyBorder="1" applyAlignment="1" applyProtection="1">
      <alignment horizontal="left"/>
    </xf>
    <xf numFmtId="0" fontId="39" fillId="0" borderId="2" xfId="0" applyFont="1" applyBorder="1" applyAlignment="1">
      <alignment horizontal="center"/>
    </xf>
    <xf numFmtId="9" fontId="17" fillId="0" borderId="1" xfId="0" applyNumberFormat="1" applyFont="1" applyBorder="1" applyAlignment="1">
      <alignment horizontal="left" wrapText="1"/>
    </xf>
    <xf numFmtId="10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10" fontId="5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/>
    </xf>
    <xf numFmtId="0" fontId="39" fillId="0" borderId="4" xfId="0" applyFont="1" applyBorder="1" applyAlignment="1">
      <alignment horizontal="left"/>
    </xf>
    <xf numFmtId="0" fontId="39" fillId="0" borderId="2" xfId="0" applyFont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21" fillId="0" borderId="1" xfId="0" applyFont="1" applyBorder="1" applyAlignment="1">
      <alignment horizontal="left" vertical="top" wrapText="1"/>
    </xf>
    <xf numFmtId="173" fontId="6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7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5" fontId="18" fillId="0" borderId="2" xfId="0" applyNumberFormat="1" applyFont="1" applyBorder="1" applyAlignment="1">
      <alignment horizontal="center"/>
    </xf>
    <xf numFmtId="165" fontId="17" fillId="0" borderId="3" xfId="1" applyNumberFormat="1" applyFont="1" applyBorder="1" applyAlignment="1" applyProtection="1">
      <alignment horizontal="center" vertical="top"/>
    </xf>
    <xf numFmtId="0" fontId="17" fillId="0" borderId="1" xfId="0" applyFont="1" applyBorder="1" applyAlignment="1">
      <alignment horizontal="left" vertical="top" wrapText="1"/>
    </xf>
    <xf numFmtId="10" fontId="17" fillId="0" borderId="1" xfId="0" applyNumberFormat="1" applyFont="1" applyBorder="1" applyAlignment="1">
      <alignment horizontal="center" vertical="top" wrapText="1"/>
    </xf>
    <xf numFmtId="173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65" fontId="17" fillId="0" borderId="1" xfId="1" applyNumberFormat="1" applyFont="1" applyBorder="1" applyAlignment="1" applyProtection="1">
      <alignment horizontal="center" vertical="top"/>
    </xf>
    <xf numFmtId="0" fontId="6" fillId="0" borderId="1" xfId="2" applyFont="1" applyBorder="1" applyAlignment="1" applyProtection="1">
      <alignment wrapText="1"/>
    </xf>
    <xf numFmtId="0" fontId="35" fillId="0" borderId="1" xfId="2" applyFont="1" applyBorder="1" applyAlignment="1" applyProtection="1">
      <alignment wrapText="1"/>
    </xf>
    <xf numFmtId="169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9" fontId="21" fillId="0" borderId="1" xfId="0" applyNumberFormat="1" applyFont="1" applyBorder="1" applyAlignment="1">
      <alignment horizontal="center"/>
    </xf>
    <xf numFmtId="171" fontId="18" fillId="0" borderId="1" xfId="0" applyNumberFormat="1" applyFont="1" applyBorder="1" applyAlignment="1">
      <alignment horizontal="center"/>
    </xf>
    <xf numFmtId="173" fontId="18" fillId="0" borderId="1" xfId="0" applyNumberFormat="1" applyFont="1" applyBorder="1" applyAlignment="1">
      <alignment horizontal="left" vertical="top" wrapText="1"/>
    </xf>
    <xf numFmtId="173" fontId="6" fillId="0" borderId="1" xfId="0" applyNumberFormat="1" applyFont="1" applyBorder="1" applyAlignment="1">
      <alignment horizontal="left" vertical="top" wrapText="1"/>
    </xf>
    <xf numFmtId="169" fontId="18" fillId="0" borderId="1" xfId="0" applyNumberFormat="1" applyFont="1" applyBorder="1" applyAlignment="1">
      <alignment horizontal="left" vertical="top" wrapText="1"/>
    </xf>
    <xf numFmtId="169" fontId="6" fillId="0" borderId="1" xfId="0" applyNumberFormat="1" applyFont="1" applyBorder="1" applyAlignment="1">
      <alignment horizontal="left" vertical="top" wrapText="1"/>
    </xf>
    <xf numFmtId="0" fontId="18" fillId="0" borderId="6" xfId="0" applyFont="1" applyBorder="1" applyAlignment="1">
      <alignment wrapText="1"/>
    </xf>
    <xf numFmtId="173" fontId="18" fillId="0" borderId="6" xfId="0" applyNumberFormat="1" applyFont="1" applyBorder="1" applyAlignment="1">
      <alignment horizontal="left" vertical="top" wrapText="1"/>
    </xf>
    <xf numFmtId="173" fontId="6" fillId="0" borderId="6" xfId="0" applyNumberFormat="1" applyFont="1" applyBorder="1" applyAlignment="1">
      <alignment horizontal="left" vertical="top" wrapText="1"/>
    </xf>
    <xf numFmtId="165" fontId="17" fillId="0" borderId="6" xfId="1" applyNumberFormat="1" applyFont="1" applyBorder="1" applyAlignment="1" applyProtection="1">
      <alignment horizontal="center"/>
    </xf>
    <xf numFmtId="169" fontId="18" fillId="0" borderId="6" xfId="0" applyNumberFormat="1" applyFont="1" applyBorder="1" applyAlignment="1">
      <alignment horizontal="left" vertical="top" wrapText="1"/>
    </xf>
    <xf numFmtId="169" fontId="6" fillId="0" borderId="6" xfId="0" applyNumberFormat="1" applyFont="1" applyBorder="1" applyAlignment="1">
      <alignment horizontal="left" vertical="top" wrapText="1"/>
    </xf>
    <xf numFmtId="169" fontId="6" fillId="0" borderId="6" xfId="0" applyNumberFormat="1" applyFont="1" applyBorder="1" applyAlignment="1">
      <alignment horizontal="left" wrapText="1"/>
    </xf>
    <xf numFmtId="165" fontId="17" fillId="0" borderId="6" xfId="1" applyNumberFormat="1" applyFont="1" applyBorder="1" applyAlignment="1" applyProtection="1">
      <alignment horizontal="center" wrapText="1"/>
    </xf>
    <xf numFmtId="169" fontId="21" fillId="0" borderId="6" xfId="0" applyNumberFormat="1" applyFont="1" applyBorder="1" applyAlignment="1">
      <alignment horizontal="center" vertical="top" wrapText="1"/>
    </xf>
    <xf numFmtId="169" fontId="6" fillId="0" borderId="6" xfId="0" applyNumberFormat="1" applyFont="1" applyBorder="1" applyAlignment="1">
      <alignment horizontal="center" vertical="top" wrapText="1"/>
    </xf>
    <xf numFmtId="9" fontId="6" fillId="0" borderId="6" xfId="1" applyFont="1" applyBorder="1" applyAlignment="1" applyProtection="1">
      <alignment horizontal="center"/>
    </xf>
    <xf numFmtId="169" fontId="6" fillId="0" borderId="1" xfId="0" applyNumberFormat="1" applyFont="1" applyBorder="1" applyAlignment="1">
      <alignment horizontal="left" wrapText="1"/>
    </xf>
    <xf numFmtId="4" fontId="17" fillId="3" borderId="14" xfId="0" applyNumberFormat="1" applyFont="1" applyFill="1" applyBorder="1" applyAlignment="1">
      <alignment horizontal="center"/>
    </xf>
    <xf numFmtId="0" fontId="38" fillId="0" borderId="15" xfId="0" applyFont="1" applyBorder="1" applyAlignment="1">
      <alignment horizontal="center"/>
    </xf>
    <xf numFmtId="169" fontId="6" fillId="0" borderId="1" xfId="0" applyNumberFormat="1" applyFont="1" applyBorder="1" applyAlignment="1">
      <alignment horizontal="left"/>
    </xf>
    <xf numFmtId="0" fontId="1" fillId="0" borderId="0" xfId="0" applyFont="1" applyAlignment="1">
      <alignment wrapText="1"/>
    </xf>
    <xf numFmtId="43" fontId="18" fillId="0" borderId="1" xfId="3" applyFont="1" applyBorder="1" applyAlignment="1" applyProtection="1">
      <alignment horizontal="center"/>
    </xf>
    <xf numFmtId="6" fontId="18" fillId="0" borderId="1" xfId="0" applyNumberFormat="1" applyFont="1" applyBorder="1" applyAlignment="1">
      <alignment horizontal="center"/>
    </xf>
    <xf numFmtId="44" fontId="1" fillId="0" borderId="0" xfId="0" applyNumberFormat="1" applyFont="1" applyAlignment="1"/>
    <xf numFmtId="172" fontId="18" fillId="0" borderId="1" xfId="3" applyNumberFormat="1" applyFont="1" applyBorder="1" applyAlignment="1" applyProtection="1">
      <alignment horizontal="left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left"/>
    </xf>
    <xf numFmtId="9" fontId="6" fillId="0" borderId="1" xfId="0" applyNumberFormat="1" applyFont="1" applyBorder="1" applyAlignment="1">
      <alignment horizontal="center"/>
    </xf>
    <xf numFmtId="172" fontId="7" fillId="0" borderId="1" xfId="0" applyNumberFormat="1" applyFont="1" applyBorder="1" applyAlignment="1">
      <alignment horizontal="left"/>
    </xf>
    <xf numFmtId="165" fontId="4" fillId="0" borderId="1" xfId="1" applyNumberFormat="1" applyFont="1" applyBorder="1" applyAlignment="1" applyProtection="1">
      <alignment horizontal="center"/>
    </xf>
    <xf numFmtId="165" fontId="17" fillId="0" borderId="2" xfId="1" applyNumberFormat="1" applyFont="1" applyBorder="1" applyAlignment="1" applyProtection="1">
      <alignment horizontal="center"/>
    </xf>
    <xf numFmtId="165" fontId="17" fillId="0" borderId="2" xfId="1" applyNumberFormat="1" applyFont="1" applyBorder="1" applyAlignment="1" applyProtection="1">
      <alignment horizontal="center" wrapText="1"/>
    </xf>
    <xf numFmtId="165" fontId="17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4" fontId="17" fillId="3" borderId="8" xfId="0" applyNumberFormat="1" applyFont="1" applyFill="1" applyBorder="1" applyAlignment="1">
      <alignment horizontal="center"/>
    </xf>
    <xf numFmtId="165" fontId="21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43" fontId="17" fillId="0" borderId="1" xfId="3" applyFont="1" applyBorder="1" applyAlignment="1" applyProtection="1">
      <alignment horizontal="left" wrapText="1"/>
    </xf>
    <xf numFmtId="173" fontId="17" fillId="0" borderId="1" xfId="0" applyNumberFormat="1" applyFont="1" applyBorder="1" applyAlignment="1">
      <alignment horizontal="center"/>
    </xf>
    <xf numFmtId="172" fontId="6" fillId="0" borderId="1" xfId="1" applyNumberFormat="1" applyFont="1" applyBorder="1" applyAlignment="1" applyProtection="1">
      <alignment horizontal="left"/>
    </xf>
    <xf numFmtId="165" fontId="21" fillId="0" borderId="0" xfId="0" applyNumberFormat="1" applyFont="1" applyAlignment="1">
      <alignment horizontal="center"/>
    </xf>
    <xf numFmtId="0" fontId="18" fillId="2" borderId="0" xfId="0" applyFont="1" applyFill="1" applyAlignment="1">
      <alignment horizontal="left" wrapText="1"/>
    </xf>
    <xf numFmtId="10" fontId="21" fillId="2" borderId="0" xfId="0" applyNumberFormat="1" applyFont="1" applyFill="1" applyAlignment="1">
      <alignment horizontal="center" wrapText="1"/>
    </xf>
    <xf numFmtId="165" fontId="21" fillId="2" borderId="0" xfId="1" applyNumberFormat="1" applyFont="1" applyFill="1" applyAlignment="1" applyProtection="1">
      <alignment horizontal="center"/>
    </xf>
    <xf numFmtId="2" fontId="2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/>
    <xf numFmtId="10" fontId="1" fillId="0" borderId="0" xfId="1" applyNumberFormat="1" applyFont="1" applyAlignment="1" applyProtection="1"/>
    <xf numFmtId="10" fontId="18" fillId="0" borderId="0" xfId="0" applyNumberFormat="1" applyFont="1" applyAlignment="1">
      <alignment horizontal="left" wrapText="1"/>
    </xf>
    <xf numFmtId="172" fontId="6" fillId="0" borderId="1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10" fontId="17" fillId="0" borderId="2" xfId="0" applyNumberFormat="1" applyFont="1" applyBorder="1" applyAlignment="1">
      <alignment horizontal="center"/>
    </xf>
    <xf numFmtId="10" fontId="21" fillId="0" borderId="1" xfId="0" applyNumberFormat="1" applyFont="1" applyBorder="1" applyAlignment="1">
      <alignment horizontal="center"/>
    </xf>
    <xf numFmtId="172" fontId="6" fillId="0" borderId="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10" fontId="18" fillId="0" borderId="1" xfId="0" applyNumberFormat="1" applyFont="1" applyBorder="1" applyAlignment="1">
      <alignment horizontal="left" wrapText="1"/>
    </xf>
    <xf numFmtId="10" fontId="17" fillId="0" borderId="1" xfId="0" applyNumberFormat="1" applyFont="1" applyBorder="1" applyAlignment="1">
      <alignment horizontal="center" vertical="top"/>
    </xf>
    <xf numFmtId="0" fontId="18" fillId="0" borderId="3" xfId="0" applyFont="1" applyBorder="1" applyAlignment="1"/>
    <xf numFmtId="0" fontId="39" fillId="0" borderId="4" xfId="0" applyFont="1" applyBorder="1" applyAlignment="1"/>
    <xf numFmtId="0" fontId="39" fillId="0" borderId="2" xfId="0" applyFont="1" applyBorder="1" applyAlignment="1"/>
    <xf numFmtId="0" fontId="17" fillId="0" borderId="3" xfId="0" applyFont="1" applyBorder="1" applyAlignment="1">
      <alignment horizontal="center" vertical="top"/>
    </xf>
    <xf numFmtId="10" fontId="17" fillId="0" borderId="3" xfId="0" applyNumberFormat="1" applyFont="1" applyBorder="1" applyAlignment="1">
      <alignment horizontal="center" vertical="top"/>
    </xf>
    <xf numFmtId="172" fontId="6" fillId="0" borderId="1" xfId="0" applyNumberFormat="1" applyFont="1" applyBorder="1" applyAlignment="1">
      <alignment horizontal="center" vertical="top"/>
    </xf>
    <xf numFmtId="172" fontId="6" fillId="0" borderId="5" xfId="0" applyNumberFormat="1" applyFont="1" applyBorder="1" applyAlignment="1">
      <alignment horizontal="left"/>
    </xf>
    <xf numFmtId="165" fontId="17" fillId="0" borderId="5" xfId="1" applyNumberFormat="1" applyFont="1" applyBorder="1" applyAlignment="1" applyProtection="1">
      <alignment horizontal="center"/>
    </xf>
    <xf numFmtId="165" fontId="17" fillId="0" borderId="5" xfId="1" applyNumberFormat="1" applyFont="1" applyBorder="1" applyAlignment="1" applyProtection="1">
      <alignment horizontal="center" wrapText="1"/>
    </xf>
    <xf numFmtId="169" fontId="18" fillId="0" borderId="5" xfId="0" applyNumberFormat="1" applyFont="1" applyBorder="1" applyAlignment="1">
      <alignment horizontal="center"/>
    </xf>
    <xf numFmtId="9" fontId="18" fillId="0" borderId="5" xfId="0" applyNumberFormat="1" applyFont="1" applyBorder="1" applyAlignment="1">
      <alignment horizontal="center"/>
    </xf>
    <xf numFmtId="173" fontId="6" fillId="0" borderId="1" xfId="0" applyNumberFormat="1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173" fontId="6" fillId="0" borderId="3" xfId="0" applyNumberFormat="1" applyFont="1" applyBorder="1" applyAlignment="1">
      <alignment horizontal="left" vertical="top" wrapText="1"/>
    </xf>
    <xf numFmtId="172" fontId="6" fillId="0" borderId="3" xfId="0" applyNumberFormat="1" applyFont="1" applyBorder="1" applyAlignment="1">
      <alignment horizontal="center"/>
    </xf>
    <xf numFmtId="172" fontId="18" fillId="0" borderId="3" xfId="0" applyNumberFormat="1" applyFont="1" applyBorder="1" applyAlignment="1">
      <alignment horizontal="left" wrapText="1"/>
    </xf>
    <xf numFmtId="172" fontId="1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2" fontId="7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44" fontId="7" fillId="0" borderId="1" xfId="0" applyNumberFormat="1" applyFont="1" applyBorder="1" applyAlignment="1">
      <alignment horizontal="center"/>
    </xf>
    <xf numFmtId="0" fontId="19" fillId="2" borderId="19" xfId="4" applyFont="1" applyFill="1" applyBorder="1" applyAlignment="1">
      <alignment horizontal="left" vertical="center" wrapText="1"/>
    </xf>
    <xf numFmtId="0" fontId="19" fillId="2" borderId="1" xfId="4" applyFont="1" applyFill="1" applyBorder="1" applyAlignment="1">
      <alignment horizontal="center" vertical="center" wrapText="1"/>
    </xf>
    <xf numFmtId="10" fontId="19" fillId="2" borderId="20" xfId="4" applyNumberFormat="1" applyFont="1" applyFill="1" applyBorder="1" applyAlignment="1">
      <alignment horizontal="left" vertical="center" wrapText="1"/>
    </xf>
    <xf numFmtId="0" fontId="17" fillId="3" borderId="21" xfId="4" applyFont="1" applyFill="1" applyBorder="1" applyAlignment="1">
      <alignment horizontal="left" wrapText="1"/>
    </xf>
    <xf numFmtId="0" fontId="17" fillId="3" borderId="7" xfId="4" applyFont="1" applyFill="1" applyBorder="1" applyAlignment="1">
      <alignment horizontal="center"/>
    </xf>
    <xf numFmtId="0" fontId="17" fillId="3" borderId="22" xfId="4" applyFont="1" applyFill="1" applyBorder="1" applyAlignment="1">
      <alignment horizontal="left"/>
    </xf>
    <xf numFmtId="0" fontId="17" fillId="0" borderId="19" xfId="4" applyFont="1" applyBorder="1" applyAlignment="1">
      <alignment horizontal="left" wrapText="1"/>
    </xf>
    <xf numFmtId="0" fontId="17" fillId="3" borderId="3" xfId="4" applyFont="1" applyFill="1" applyBorder="1" applyAlignment="1">
      <alignment horizontal="center"/>
    </xf>
    <xf numFmtId="0" fontId="17" fillId="3" borderId="3" xfId="4" applyFont="1" applyFill="1" applyBorder="1" applyAlignment="1">
      <alignment horizontal="center" wrapText="1"/>
    </xf>
    <xf numFmtId="0" fontId="17" fillId="3" borderId="1" xfId="4" applyFont="1" applyFill="1" applyBorder="1" applyAlignment="1">
      <alignment horizontal="center" wrapText="1"/>
    </xf>
    <xf numFmtId="0" fontId="17" fillId="3" borderId="23" xfId="4" applyFont="1" applyFill="1" applyBorder="1" applyAlignment="1">
      <alignment horizontal="left"/>
    </xf>
    <xf numFmtId="0" fontId="17" fillId="3" borderId="1" xfId="4" applyFont="1" applyFill="1" applyBorder="1" applyAlignment="1">
      <alignment horizontal="center"/>
    </xf>
    <xf numFmtId="10" fontId="17" fillId="3" borderId="20" xfId="5" applyNumberFormat="1" applyFont="1" applyFill="1" applyBorder="1" applyAlignment="1" applyProtection="1">
      <alignment horizontal="left"/>
    </xf>
    <xf numFmtId="0" fontId="17" fillId="3" borderId="4" xfId="4" applyFont="1" applyFill="1" applyBorder="1" applyAlignment="1">
      <alignment horizontal="center"/>
    </xf>
    <xf numFmtId="172" fontId="6" fillId="7" borderId="1" xfId="6" applyNumberFormat="1" applyFont="1" applyFill="1" applyBorder="1" applyAlignment="1">
      <alignment horizontal="center"/>
    </xf>
    <xf numFmtId="172" fontId="6" fillId="0" borderId="1" xfId="6" applyNumberFormat="1" applyFont="1" applyBorder="1" applyAlignment="1">
      <alignment horizontal="center"/>
    </xf>
    <xf numFmtId="0" fontId="45" fillId="0" borderId="24" xfId="7" applyBorder="1" applyAlignment="1">
      <alignment horizontal="left"/>
    </xf>
    <xf numFmtId="0" fontId="45" fillId="0" borderId="0" xfId="7"/>
    <xf numFmtId="0" fontId="45" fillId="0" borderId="25" xfId="7" applyBorder="1" applyAlignment="1">
      <alignment horizontal="left"/>
    </xf>
    <xf numFmtId="0" fontId="21" fillId="0" borderId="16" xfId="6" applyFont="1" applyBorder="1" applyAlignment="1">
      <alignment horizontal="left" wrapText="1"/>
    </xf>
    <xf numFmtId="0" fontId="17" fillId="0" borderId="17" xfId="6" applyFont="1" applyBorder="1" applyAlignment="1">
      <alignment horizontal="center"/>
    </xf>
    <xf numFmtId="172" fontId="6" fillId="7" borderId="17" xfId="6" applyNumberFormat="1" applyFont="1" applyFill="1" applyBorder="1" applyAlignment="1">
      <alignment horizontal="center"/>
    </xf>
    <xf numFmtId="172" fontId="6" fillId="0" borderId="17" xfId="6" applyNumberFormat="1" applyFont="1" applyBorder="1" applyAlignment="1">
      <alignment horizontal="center"/>
    </xf>
    <xf numFmtId="0" fontId="21" fillId="0" borderId="18" xfId="6" applyFont="1" applyBorder="1" applyAlignment="1">
      <alignment horizontal="left" wrapText="1"/>
    </xf>
    <xf numFmtId="0" fontId="21" fillId="0" borderId="19" xfId="6" applyFont="1" applyBorder="1" applyAlignment="1">
      <alignment horizontal="left" wrapText="1"/>
    </xf>
    <xf numFmtId="0" fontId="17" fillId="0" borderId="1" xfId="6" applyFont="1" applyBorder="1" applyAlignment="1">
      <alignment horizontal="center"/>
    </xf>
    <xf numFmtId="0" fontId="17" fillId="7" borderId="1" xfId="6" applyFont="1" applyFill="1" applyBorder="1" applyAlignment="1">
      <alignment horizontal="center"/>
    </xf>
    <xf numFmtId="0" fontId="21" fillId="0" borderId="20" xfId="6" applyFont="1" applyBorder="1" applyAlignment="1">
      <alignment horizontal="left" wrapText="1"/>
    </xf>
    <xf numFmtId="0" fontId="18" fillId="0" borderId="19" xfId="6" applyFont="1" applyBorder="1" applyAlignment="1">
      <alignment horizontal="left" wrapText="1"/>
    </xf>
    <xf numFmtId="0" fontId="17" fillId="0" borderId="3" xfId="6" applyFont="1" applyBorder="1" applyAlignment="1">
      <alignment wrapText="1"/>
    </xf>
    <xf numFmtId="0" fontId="17" fillId="7" borderId="2" xfId="6" applyFont="1" applyFill="1" applyBorder="1" applyAlignment="1">
      <alignment wrapText="1"/>
    </xf>
    <xf numFmtId="0" fontId="45" fillId="0" borderId="1" xfId="7" applyBorder="1"/>
    <xf numFmtId="0" fontId="18" fillId="0" borderId="20" xfId="6" applyFont="1" applyBorder="1" applyAlignment="1">
      <alignment horizontal="left" wrapText="1"/>
    </xf>
    <xf numFmtId="174" fontId="6" fillId="0" borderId="1" xfId="6" applyNumberFormat="1" applyFont="1" applyBorder="1" applyAlignment="1">
      <alignment horizontal="center"/>
    </xf>
    <xf numFmtId="174" fontId="6" fillId="7" borderId="1" xfId="6" applyNumberFormat="1" applyFont="1" applyFill="1" applyBorder="1" applyAlignment="1">
      <alignment horizontal="center"/>
    </xf>
    <xf numFmtId="0" fontId="18" fillId="0" borderId="26" xfId="6" applyFont="1" applyBorder="1" applyAlignment="1">
      <alignment horizontal="left" wrapText="1"/>
    </xf>
    <xf numFmtId="0" fontId="17" fillId="0" borderId="9" xfId="6" applyFont="1" applyBorder="1" applyAlignment="1">
      <alignment horizontal="center"/>
    </xf>
    <xf numFmtId="0" fontId="17" fillId="7" borderId="9" xfId="6" applyFont="1" applyFill="1" applyBorder="1" applyAlignment="1">
      <alignment horizontal="center"/>
    </xf>
    <xf numFmtId="0" fontId="18" fillId="0" borderId="27" xfId="6" applyFont="1" applyBorder="1" applyAlignment="1">
      <alignment horizontal="left" wrapText="1"/>
    </xf>
    <xf numFmtId="0" fontId="17" fillId="7" borderId="17" xfId="6" applyFont="1" applyFill="1" applyBorder="1" applyAlignment="1">
      <alignment horizontal="center"/>
    </xf>
    <xf numFmtId="0" fontId="21" fillId="0" borderId="19" xfId="6" applyFont="1" applyBorder="1" applyAlignment="1">
      <alignment horizontal="left" vertical="top" wrapText="1"/>
    </xf>
    <xf numFmtId="0" fontId="21" fillId="0" borderId="20" xfId="6" applyFont="1" applyBorder="1" applyAlignment="1">
      <alignment horizontal="left" vertical="top" wrapText="1"/>
    </xf>
    <xf numFmtId="172" fontId="6" fillId="0" borderId="9" xfId="6" applyNumberFormat="1" applyFont="1" applyBorder="1" applyAlignment="1">
      <alignment horizontal="center"/>
    </xf>
    <xf numFmtId="172" fontId="6" fillId="7" borderId="9" xfId="6" applyNumberFormat="1" applyFont="1" applyFill="1" applyBorder="1" applyAlignment="1">
      <alignment horizontal="center"/>
    </xf>
    <xf numFmtId="9" fontId="18" fillId="0" borderId="1" xfId="6" applyNumberFormat="1" applyFont="1" applyBorder="1" applyAlignment="1">
      <alignment wrapText="1"/>
    </xf>
    <xf numFmtId="9" fontId="18" fillId="7" borderId="1" xfId="6" applyNumberFormat="1" applyFont="1" applyFill="1" applyBorder="1" applyAlignment="1">
      <alignment wrapText="1"/>
    </xf>
    <xf numFmtId="0" fontId="6" fillId="0" borderId="1" xfId="6" applyFont="1" applyBorder="1" applyAlignment="1">
      <alignment horizontal="center"/>
    </xf>
    <xf numFmtId="0" fontId="6" fillId="7" borderId="1" xfId="6" applyFont="1" applyFill="1" applyBorder="1" applyAlignment="1">
      <alignment horizontal="center"/>
    </xf>
    <xf numFmtId="0" fontId="21" fillId="0" borderId="19" xfId="6" applyFont="1" applyBorder="1" applyAlignment="1">
      <alignment horizontal="left"/>
    </xf>
    <xf numFmtId="0" fontId="17" fillId="0" borderId="26" xfId="6" applyFont="1" applyBorder="1" applyAlignment="1">
      <alignment horizontal="left" wrapText="1"/>
    </xf>
    <xf numFmtId="0" fontId="17" fillId="0" borderId="27" xfId="6" applyFont="1" applyBorder="1" applyAlignment="1">
      <alignment horizontal="left" wrapText="1"/>
    </xf>
    <xf numFmtId="173" fontId="18" fillId="0" borderId="19" xfId="6" applyNumberFormat="1" applyFont="1" applyBorder="1" applyAlignment="1">
      <alignment horizontal="left" wrapText="1"/>
    </xf>
    <xf numFmtId="173" fontId="6" fillId="0" borderId="1" xfId="6" applyNumberFormat="1" applyFont="1" applyBorder="1" applyAlignment="1">
      <alignment horizontal="center"/>
    </xf>
    <xf numFmtId="173" fontId="6" fillId="7" borderId="1" xfId="6" applyNumberFormat="1" applyFont="1" applyFill="1" applyBorder="1" applyAlignment="1">
      <alignment horizontal="center"/>
    </xf>
    <xf numFmtId="173" fontId="18" fillId="0" borderId="20" xfId="6" applyNumberFormat="1" applyFont="1" applyBorder="1" applyAlignment="1">
      <alignment horizontal="left" wrapText="1"/>
    </xf>
    <xf numFmtId="0" fontId="21" fillId="0" borderId="21" xfId="6" applyFont="1" applyBorder="1" applyAlignment="1">
      <alignment horizontal="left" wrapText="1"/>
    </xf>
    <xf numFmtId="0" fontId="17" fillId="0" borderId="6" xfId="6" applyFont="1" applyBorder="1" applyAlignment="1">
      <alignment horizontal="center"/>
    </xf>
    <xf numFmtId="172" fontId="6" fillId="7" borderId="6" xfId="6" applyNumberFormat="1" applyFont="1" applyFill="1" applyBorder="1" applyAlignment="1">
      <alignment horizontal="center"/>
    </xf>
    <xf numFmtId="0" fontId="21" fillId="0" borderId="28" xfId="6" applyFont="1" applyBorder="1" applyAlignment="1">
      <alignment horizontal="left" wrapText="1"/>
    </xf>
    <xf numFmtId="174" fontId="6" fillId="9" borderId="1" xfId="6" applyNumberFormat="1" applyFont="1" applyFill="1" applyBorder="1" applyAlignment="1">
      <alignment horizontal="center"/>
    </xf>
    <xf numFmtId="0" fontId="17" fillId="9" borderId="1" xfId="6" applyFont="1" applyFill="1" applyBorder="1" applyAlignment="1">
      <alignment horizontal="center"/>
    </xf>
    <xf numFmtId="0" fontId="21" fillId="0" borderId="20" xfId="6" applyFont="1" applyBorder="1" applyAlignment="1">
      <alignment horizontal="left"/>
    </xf>
    <xf numFmtId="174" fontId="6" fillId="0" borderId="9" xfId="6" applyNumberFormat="1" applyFont="1" applyBorder="1" applyAlignment="1">
      <alignment horizontal="center"/>
    </xf>
    <xf numFmtId="174" fontId="6" fillId="7" borderId="9" xfId="6" applyNumberFormat="1" applyFont="1" applyFill="1" applyBorder="1" applyAlignment="1">
      <alignment horizontal="center"/>
    </xf>
    <xf numFmtId="0" fontId="45" fillId="0" borderId="29" xfId="7" applyBorder="1" applyAlignment="1">
      <alignment horizontal="left"/>
    </xf>
    <xf numFmtId="0" fontId="45" fillId="0" borderId="30" xfId="7" applyBorder="1"/>
    <xf numFmtId="0" fontId="45" fillId="0" borderId="31" xfId="7" applyBorder="1" applyAlignment="1">
      <alignment horizontal="left"/>
    </xf>
    <xf numFmtId="0" fontId="21" fillId="0" borderId="32" xfId="6" applyFont="1" applyBorder="1" applyAlignment="1">
      <alignment horizontal="left" wrapText="1"/>
    </xf>
    <xf numFmtId="0" fontId="18" fillId="0" borderId="33" xfId="6" applyFont="1" applyBorder="1" applyAlignment="1">
      <alignment horizontal="left" wrapText="1"/>
    </xf>
    <xf numFmtId="44" fontId="18" fillId="0" borderId="1" xfId="0" applyNumberFormat="1" applyFont="1" applyBorder="1" applyAlignment="1"/>
    <xf numFmtId="44" fontId="23" fillId="0" borderId="1" xfId="0" applyNumberFormat="1" applyFont="1" applyBorder="1" applyAlignment="1"/>
    <xf numFmtId="44" fontId="18" fillId="0" borderId="1" xfId="0" applyNumberFormat="1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44" fontId="6" fillId="0" borderId="3" xfId="0" applyNumberFormat="1" applyFont="1" applyBorder="1" applyAlignment="1">
      <alignment horizontal="center" vertical="top"/>
    </xf>
    <xf numFmtId="44" fontId="18" fillId="0" borderId="1" xfId="0" applyNumberFormat="1" applyFont="1" applyBorder="1" applyAlignment="1">
      <alignment horizontal="left" wrapText="1"/>
    </xf>
    <xf numFmtId="44" fontId="6" fillId="0" borderId="1" xfId="0" applyNumberFormat="1" applyFont="1" applyBorder="1" applyAlignment="1">
      <alignment horizontal="center" vertical="top"/>
    </xf>
    <xf numFmtId="44" fontId="6" fillId="0" borderId="1" xfId="1" applyNumberFormat="1" applyFont="1" applyBorder="1" applyAlignment="1" applyProtection="1">
      <alignment horizontal="center"/>
    </xf>
    <xf numFmtId="44" fontId="6" fillId="0" borderId="0" xfId="0" applyNumberFormat="1" applyFont="1" applyAlignment="1">
      <alignment horizontal="center"/>
    </xf>
    <xf numFmtId="9" fontId="17" fillId="0" borderId="1" xfId="0" applyNumberFormat="1" applyFont="1" applyBorder="1" applyAlignment="1">
      <alignment horizontal="left"/>
    </xf>
    <xf numFmtId="10" fontId="17" fillId="0" borderId="6" xfId="0" applyNumberFormat="1" applyFont="1" applyBorder="1" applyAlignment="1">
      <alignment horizontal="center"/>
    </xf>
    <xf numFmtId="10" fontId="17" fillId="0" borderId="0" xfId="0" applyNumberFormat="1" applyFont="1" applyAlignment="1">
      <alignment horizontal="center"/>
    </xf>
    <xf numFmtId="44" fontId="6" fillId="0" borderId="1" xfId="0" applyNumberFormat="1" applyFont="1" applyBorder="1" applyAlignment="1">
      <alignment horizontal="center" wrapText="1"/>
    </xf>
    <xf numFmtId="0" fontId="17" fillId="3" borderId="7" xfId="4" applyFont="1" applyFill="1" applyBorder="1" applyAlignment="1"/>
    <xf numFmtId="0" fontId="17" fillId="3" borderId="3" xfId="4" applyFont="1" applyFill="1" applyBorder="1" applyAlignment="1"/>
    <xf numFmtId="0" fontId="21" fillId="0" borderId="17" xfId="6" applyFont="1" applyBorder="1" applyAlignment="1">
      <alignment wrapText="1"/>
    </xf>
    <xf numFmtId="0" fontId="21" fillId="0" borderId="1" xfId="6" applyFont="1" applyBorder="1" applyAlignment="1">
      <alignment wrapText="1"/>
    </xf>
    <xf numFmtId="0" fontId="18" fillId="0" borderId="1" xfId="6" applyFont="1" applyBorder="1" applyAlignment="1">
      <alignment wrapText="1"/>
    </xf>
    <xf numFmtId="172" fontId="6" fillId="0" borderId="1" xfId="6" applyNumberFormat="1" applyFont="1" applyBorder="1" applyAlignment="1">
      <alignment wrapText="1"/>
    </xf>
    <xf numFmtId="174" fontId="21" fillId="0" borderId="1" xfId="6" applyNumberFormat="1" applyFont="1" applyBorder="1" applyAlignment="1">
      <alignment wrapText="1"/>
    </xf>
    <xf numFmtId="174" fontId="6" fillId="0" borderId="1" xfId="6" applyNumberFormat="1" applyFont="1" applyBorder="1" applyAlignment="1">
      <alignment wrapText="1"/>
    </xf>
    <xf numFmtId="0" fontId="18" fillId="0" borderId="9" xfId="6" applyFont="1" applyBorder="1" applyAlignment="1">
      <alignment wrapText="1"/>
    </xf>
    <xf numFmtId="0" fontId="21" fillId="0" borderId="1" xfId="6" applyFont="1" applyBorder="1" applyAlignment="1">
      <alignment vertical="top" wrapText="1"/>
    </xf>
    <xf numFmtId="174" fontId="6" fillId="0" borderId="9" xfId="6" applyNumberFormat="1" applyFont="1" applyBorder="1" applyAlignment="1">
      <alignment wrapText="1"/>
    </xf>
    <xf numFmtId="174" fontId="18" fillId="0" borderId="1" xfId="6" applyNumberFormat="1" applyFont="1" applyBorder="1" applyAlignment="1">
      <alignment wrapText="1"/>
    </xf>
    <xf numFmtId="0" fontId="17" fillId="0" borderId="9" xfId="6" applyFont="1" applyBorder="1" applyAlignment="1">
      <alignment horizontal="left" wrapText="1"/>
    </xf>
    <xf numFmtId="173" fontId="6" fillId="0" borderId="1" xfId="6" applyNumberFormat="1" applyFont="1" applyBorder="1" applyAlignment="1">
      <alignment wrapText="1"/>
    </xf>
    <xf numFmtId="0" fontId="21" fillId="0" borderId="6" xfId="6" applyFont="1" applyBorder="1" applyAlignment="1">
      <alignment wrapText="1"/>
    </xf>
    <xf numFmtId="0" fontId="46" fillId="0" borderId="0" xfId="0" applyFont="1">
      <alignment vertical="center"/>
    </xf>
    <xf numFmtId="170" fontId="18" fillId="0" borderId="1" xfId="0" applyNumberFormat="1" applyFont="1" applyBorder="1" applyAlignment="1">
      <alignment wrapText="1"/>
    </xf>
    <xf numFmtId="170" fontId="6" fillId="0" borderId="1" xfId="0" applyNumberFormat="1" applyFont="1" applyBorder="1" applyAlignment="1"/>
    <xf numFmtId="0" fontId="19" fillId="2" borderId="3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wrapText="1"/>
    </xf>
    <xf numFmtId="0" fontId="21" fillId="0" borderId="3" xfId="0" applyFont="1" applyBorder="1" applyAlignment="1">
      <alignment wrapText="1"/>
    </xf>
    <xf numFmtId="172" fontId="6" fillId="0" borderId="3" xfId="0" applyNumberFormat="1" applyFont="1" applyBorder="1" applyAlignment="1">
      <alignment wrapText="1"/>
    </xf>
    <xf numFmtId="0" fontId="21" fillId="0" borderId="3" xfId="0" applyFont="1" applyBorder="1" applyAlignment="1"/>
    <xf numFmtId="0" fontId="6" fillId="0" borderId="3" xfId="0" applyFont="1" applyBorder="1" applyAlignment="1">
      <alignment horizontal="center"/>
    </xf>
    <xf numFmtId="0" fontId="23" fillId="0" borderId="3" xfId="0" applyFont="1" applyBorder="1" applyAlignment="1"/>
    <xf numFmtId="172" fontId="17" fillId="0" borderId="3" xfId="0" applyNumberFormat="1" applyFont="1" applyBorder="1" applyAlignment="1">
      <alignment horizontal="center"/>
    </xf>
    <xf numFmtId="9" fontId="17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left" wrapText="1"/>
    </xf>
    <xf numFmtId="172" fontId="6" fillId="0" borderId="3" xfId="0" applyNumberFormat="1" applyFont="1" applyBorder="1" applyAlignment="1">
      <alignment horizontal="center" vertical="top"/>
    </xf>
    <xf numFmtId="173" fontId="6" fillId="0" borderId="3" xfId="0" applyNumberFormat="1" applyFont="1" applyBorder="1" applyAlignment="1">
      <alignment horizontal="center"/>
    </xf>
    <xf numFmtId="173" fontId="6" fillId="0" borderId="7" xfId="0" applyNumberFormat="1" applyFont="1" applyBorder="1" applyAlignment="1">
      <alignment horizontal="left" vertical="top" wrapText="1"/>
    </xf>
    <xf numFmtId="173" fontId="6" fillId="0" borderId="3" xfId="0" applyNumberFormat="1" applyFont="1" applyBorder="1" applyAlignment="1">
      <alignment horizontal="left" wrapText="1"/>
    </xf>
    <xf numFmtId="0" fontId="18" fillId="0" borderId="3" xfId="0" applyFont="1" applyBorder="1" applyAlignment="1">
      <alignment wrapText="1"/>
    </xf>
    <xf numFmtId="0" fontId="17" fillId="0" borderId="3" xfId="0" applyFont="1" applyBorder="1" applyAlignment="1">
      <alignment wrapText="1"/>
    </xf>
    <xf numFmtId="172" fontId="18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72" fontId="7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4" fontId="7" fillId="0" borderId="3" xfId="0" applyNumberFormat="1" applyFont="1" applyBorder="1" applyAlignment="1">
      <alignment horizontal="center"/>
    </xf>
    <xf numFmtId="10" fontId="19" fillId="2" borderId="2" xfId="0" applyNumberFormat="1" applyFont="1" applyFill="1" applyBorder="1" applyAlignment="1">
      <alignment horizontal="center" vertical="center" wrapText="1"/>
    </xf>
    <xf numFmtId="10" fontId="17" fillId="3" borderId="2" xfId="1" applyNumberFormat="1" applyFont="1" applyFill="1" applyBorder="1" applyAlignment="1" applyProtection="1">
      <alignment horizontal="center"/>
    </xf>
    <xf numFmtId="10" fontId="17" fillId="0" borderId="13" xfId="0" applyNumberFormat="1" applyFont="1" applyBorder="1" applyAlignment="1">
      <alignment horizontal="left" wrapText="1"/>
    </xf>
    <xf numFmtId="10" fontId="21" fillId="0" borderId="2" xfId="0" applyNumberFormat="1" applyFont="1" applyBorder="1" applyAlignment="1">
      <alignment wrapText="1"/>
    </xf>
    <xf numFmtId="10" fontId="18" fillId="0" borderId="2" xfId="0" applyNumberFormat="1" applyFont="1" applyBorder="1" applyAlignment="1"/>
    <xf numFmtId="10" fontId="21" fillId="0" borderId="2" xfId="0" applyNumberFormat="1" applyFont="1" applyBorder="1" applyAlignment="1"/>
    <xf numFmtId="10" fontId="23" fillId="0" borderId="2" xfId="0" applyNumberFormat="1" applyFont="1" applyBorder="1" applyAlignment="1"/>
    <xf numFmtId="10" fontId="21" fillId="0" borderId="2" xfId="0" applyNumberFormat="1" applyFont="1" applyBorder="1" applyAlignment="1">
      <alignment horizontal="center"/>
    </xf>
    <xf numFmtId="165" fontId="17" fillId="3" borderId="2" xfId="1" applyNumberFormat="1" applyFont="1" applyFill="1" applyBorder="1" applyAlignment="1" applyProtection="1">
      <alignment horizontal="center"/>
    </xf>
    <xf numFmtId="9" fontId="17" fillId="0" borderId="2" xfId="0" applyNumberFormat="1" applyFont="1" applyBorder="1" applyAlignment="1">
      <alignment horizontal="center"/>
    </xf>
    <xf numFmtId="10" fontId="18" fillId="0" borderId="2" xfId="0" applyNumberFormat="1" applyFont="1" applyBorder="1" applyAlignment="1">
      <alignment horizontal="left" wrapText="1"/>
    </xf>
    <xf numFmtId="10" fontId="17" fillId="0" borderId="2" xfId="0" applyNumberFormat="1" applyFont="1" applyBorder="1" applyAlignment="1">
      <alignment horizontal="center" vertical="top"/>
    </xf>
    <xf numFmtId="10" fontId="17" fillId="0" borderId="4" xfId="0" applyNumberFormat="1" applyFont="1" applyBorder="1" applyAlignment="1">
      <alignment horizontal="center" vertical="top"/>
    </xf>
    <xf numFmtId="10" fontId="4" fillId="0" borderId="2" xfId="0" applyNumberFormat="1" applyFont="1" applyBorder="1" applyAlignment="1">
      <alignment horizontal="center"/>
    </xf>
    <xf numFmtId="0" fontId="39" fillId="0" borderId="1" xfId="0" applyFont="1" applyBorder="1" applyAlignment="1"/>
    <xf numFmtId="0" fontId="39" fillId="0" borderId="1" xfId="0" applyFont="1" applyBorder="1" applyAlignment="1">
      <alignment horizontal="left"/>
    </xf>
    <xf numFmtId="0" fontId="18" fillId="0" borderId="11" xfId="0" applyFont="1" applyBorder="1" applyAlignment="1">
      <alignment horizontal="left" wrapText="1"/>
    </xf>
    <xf numFmtId="172" fontId="6" fillId="0" borderId="0" xfId="0" applyNumberFormat="1" applyFont="1" applyAlignment="1">
      <alignment horizontal="left"/>
    </xf>
    <xf numFmtId="165" fontId="17" fillId="0" borderId="0" xfId="1" applyNumberFormat="1" applyFont="1" applyAlignment="1" applyProtection="1">
      <alignment horizontal="center"/>
    </xf>
    <xf numFmtId="165" fontId="17" fillId="0" borderId="0" xfId="1" applyNumberFormat="1" applyFont="1" applyAlignment="1" applyProtection="1">
      <alignment horizontal="center" wrapText="1"/>
    </xf>
    <xf numFmtId="0" fontId="21" fillId="0" borderId="3" xfId="0" applyFont="1" applyBorder="1" applyAlignment="1">
      <alignment horizontal="left" wrapText="1"/>
    </xf>
    <xf numFmtId="0" fontId="21" fillId="0" borderId="4" xfId="0" applyFont="1" applyBorder="1" applyAlignment="1">
      <alignment horizontal="center"/>
    </xf>
    <xf numFmtId="44" fontId="18" fillId="0" borderId="4" xfId="0" applyNumberFormat="1" applyFont="1" applyBorder="1" applyAlignment="1">
      <alignment horizontal="center"/>
    </xf>
    <xf numFmtId="44" fontId="7" fillId="0" borderId="4" xfId="0" applyNumberFormat="1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172" fontId="18" fillId="0" borderId="4" xfId="0" applyNumberFormat="1" applyFont="1" applyBorder="1" applyAlignment="1">
      <alignment horizontal="center"/>
    </xf>
    <xf numFmtId="10" fontId="17" fillId="5" borderId="1" xfId="0" applyNumberFormat="1" applyFont="1" applyFill="1" applyBorder="1" applyAlignment="1">
      <alignment horizontal="center"/>
    </xf>
    <xf numFmtId="9" fontId="49" fillId="0" borderId="1" xfId="0" applyNumberFormat="1" applyFont="1" applyBorder="1" applyAlignment="1">
      <alignment horizontal="left" wrapText="1"/>
    </xf>
    <xf numFmtId="9" fontId="49" fillId="0" borderId="1" xfId="0" applyNumberFormat="1" applyFont="1" applyBorder="1" applyAlignment="1">
      <alignment horizontal="center"/>
    </xf>
    <xf numFmtId="9" fontId="49" fillId="0" borderId="3" xfId="0" applyNumberFormat="1" applyFont="1" applyBorder="1" applyAlignment="1">
      <alignment horizontal="center"/>
    </xf>
    <xf numFmtId="9" fontId="49" fillId="0" borderId="2" xfId="0" applyNumberFormat="1" applyFont="1" applyBorder="1" applyAlignment="1">
      <alignment horizontal="center"/>
    </xf>
    <xf numFmtId="10" fontId="49" fillId="0" borderId="1" xfId="0" applyNumberFormat="1" applyFont="1" applyBorder="1" applyAlignment="1">
      <alignment horizontal="center" wrapText="1"/>
    </xf>
    <xf numFmtId="173" fontId="50" fillId="0" borderId="1" xfId="0" applyNumberFormat="1" applyFont="1" applyBorder="1" applyAlignment="1">
      <alignment horizontal="left"/>
    </xf>
    <xf numFmtId="9" fontId="49" fillId="0" borderId="1" xfId="1" applyFont="1" applyBorder="1" applyAlignment="1" applyProtection="1">
      <alignment horizontal="center"/>
    </xf>
    <xf numFmtId="9" fontId="50" fillId="0" borderId="1" xfId="0" applyNumberFormat="1" applyFont="1" applyBorder="1" applyAlignment="1">
      <alignment horizontal="left"/>
    </xf>
    <xf numFmtId="165" fontId="49" fillId="0" borderId="1" xfId="1" applyNumberFormat="1" applyFont="1" applyBorder="1" applyAlignment="1" applyProtection="1">
      <alignment horizontal="center"/>
    </xf>
    <xf numFmtId="172" fontId="50" fillId="0" borderId="1" xfId="0" applyNumberFormat="1" applyFont="1" applyBorder="1" applyAlignment="1">
      <alignment horizontal="left"/>
    </xf>
    <xf numFmtId="9" fontId="50" fillId="0" borderId="1" xfId="1" applyFont="1" applyBorder="1" applyAlignment="1" applyProtection="1">
      <alignment horizontal="left"/>
    </xf>
    <xf numFmtId="0" fontId="51" fillId="0" borderId="1" xfId="0" applyFont="1" applyBorder="1" applyAlignment="1">
      <alignment horizontal="center"/>
    </xf>
    <xf numFmtId="165" fontId="51" fillId="0" borderId="1" xfId="0" applyNumberFormat="1" applyFont="1" applyBorder="1" applyAlignment="1">
      <alignment horizontal="center"/>
    </xf>
    <xf numFmtId="0" fontId="51" fillId="0" borderId="0" xfId="0" applyFont="1" applyAlignment="1"/>
    <xf numFmtId="0" fontId="52" fillId="0" borderId="0" xfId="0" applyFont="1">
      <alignment vertical="center"/>
    </xf>
    <xf numFmtId="9" fontId="50" fillId="0" borderId="1" xfId="0" applyNumberFormat="1" applyFont="1" applyBorder="1" applyAlignment="1">
      <alignment horizontal="left" wrapText="1"/>
    </xf>
    <xf numFmtId="9" fontId="49" fillId="0" borderId="1" xfId="0" applyNumberFormat="1" applyFont="1" applyBorder="1" applyAlignment="1">
      <alignment horizontal="left"/>
    </xf>
    <xf numFmtId="2" fontId="49" fillId="0" borderId="1" xfId="1" applyNumberFormat="1" applyFont="1" applyBorder="1" applyAlignment="1" applyProtection="1">
      <alignment horizontal="center" wrapText="1"/>
    </xf>
    <xf numFmtId="9" fontId="51" fillId="0" borderId="1" xfId="0" applyNumberFormat="1" applyFont="1" applyBorder="1" applyAlignment="1">
      <alignment horizontal="center"/>
    </xf>
    <xf numFmtId="165" fontId="51" fillId="0" borderId="1" xfId="1" applyNumberFormat="1" applyFont="1" applyBorder="1" applyAlignment="1" applyProtection="1">
      <alignment horizontal="center"/>
    </xf>
    <xf numFmtId="9" fontId="53" fillId="0" borderId="2" xfId="0" applyNumberFormat="1" applyFont="1" applyBorder="1" applyAlignment="1">
      <alignment horizontal="center"/>
    </xf>
    <xf numFmtId="44" fontId="6" fillId="5" borderId="1" xfId="0" applyNumberFormat="1" applyFont="1" applyFill="1" applyBorder="1" applyAlignment="1">
      <alignment horizontal="center"/>
    </xf>
    <xf numFmtId="0" fontId="54" fillId="0" borderId="0" xfId="0" applyFont="1">
      <alignment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44" fillId="0" borderId="0" xfId="0" applyFont="1">
      <alignment vertical="center"/>
    </xf>
    <xf numFmtId="10" fontId="18" fillId="0" borderId="0" xfId="0" applyNumberFormat="1" applyFont="1" applyAlignment="1">
      <alignment horizontal="center" wrapText="1"/>
    </xf>
    <xf numFmtId="165" fontId="18" fillId="0" borderId="0" xfId="1" applyNumberFormat="1" applyFont="1" applyAlignment="1" applyProtection="1">
      <alignment horizontal="center"/>
    </xf>
    <xf numFmtId="0" fontId="21" fillId="2" borderId="0" xfId="0" applyFont="1" applyFill="1" applyAlignment="1">
      <alignment horizontal="left" wrapText="1"/>
    </xf>
    <xf numFmtId="0" fontId="21" fillId="2" borderId="0" xfId="0" applyFont="1" applyFill="1" applyAlignment="1">
      <alignment horizontal="left"/>
    </xf>
    <xf numFmtId="10" fontId="21" fillId="0" borderId="0" xfId="0" applyNumberFormat="1" applyFont="1" applyAlignment="1">
      <alignment horizontal="left" wrapText="1"/>
    </xf>
    <xf numFmtId="9" fontId="53" fillId="0" borderId="1" xfId="0" applyNumberFormat="1" applyFont="1" applyBorder="1" applyAlignment="1">
      <alignment horizontal="left" wrapText="1"/>
    </xf>
    <xf numFmtId="9" fontId="53" fillId="0" borderId="1" xfId="0" applyNumberFormat="1" applyFont="1" applyBorder="1" applyAlignment="1">
      <alignment horizontal="center"/>
    </xf>
    <xf numFmtId="44" fontId="57" fillId="0" borderId="1" xfId="0" applyNumberFormat="1" applyFont="1" applyBorder="1" applyAlignment="1">
      <alignment horizontal="center"/>
    </xf>
    <xf numFmtId="172" fontId="6" fillId="5" borderId="3" xfId="0" applyNumberFormat="1" applyFont="1" applyFill="1" applyBorder="1" applyAlignment="1">
      <alignment horizontal="center"/>
    </xf>
    <xf numFmtId="172" fontId="6" fillId="5" borderId="1" xfId="0" applyNumberFormat="1" applyFont="1" applyFill="1" applyBorder="1" applyAlignment="1">
      <alignment horizontal="center"/>
    </xf>
    <xf numFmtId="10" fontId="17" fillId="5" borderId="2" xfId="0" applyNumberFormat="1" applyFont="1" applyFill="1" applyBorder="1" applyAlignment="1">
      <alignment horizontal="center"/>
    </xf>
    <xf numFmtId="172" fontId="0" fillId="0" borderId="0" xfId="0" applyNumberFormat="1">
      <alignment vertical="center"/>
    </xf>
    <xf numFmtId="0" fontId="17" fillId="7" borderId="6" xfId="6" applyFont="1" applyFill="1" applyBorder="1" applyAlignment="1">
      <alignment horizontal="center"/>
    </xf>
    <xf numFmtId="0" fontId="1" fillId="0" borderId="35" xfId="8" applyBorder="1" applyAlignment="1">
      <alignment horizontal="left"/>
    </xf>
    <xf numFmtId="0" fontId="1" fillId="0" borderId="36" xfId="8" applyBorder="1"/>
    <xf numFmtId="0" fontId="1" fillId="0" borderId="37" xfId="8" applyBorder="1" applyAlignment="1">
      <alignment horizontal="left"/>
    </xf>
    <xf numFmtId="0" fontId="1" fillId="0" borderId="38" xfId="8" applyBorder="1" applyAlignment="1">
      <alignment horizontal="left"/>
    </xf>
    <xf numFmtId="0" fontId="1" fillId="0" borderId="39" xfId="8" applyBorder="1"/>
    <xf numFmtId="0" fontId="1" fillId="0" borderId="40" xfId="8" applyBorder="1" applyAlignment="1">
      <alignment horizontal="left"/>
    </xf>
    <xf numFmtId="9" fontId="18" fillId="0" borderId="0" xfId="0" applyNumberFormat="1" applyFont="1" applyAlignment="1"/>
    <xf numFmtId="10" fontId="18" fillId="0" borderId="0" xfId="0" applyNumberFormat="1" applyFont="1" applyAlignment="1"/>
    <xf numFmtId="0" fontId="6" fillId="5" borderId="1" xfId="0" applyFont="1" applyFill="1" applyBorder="1" applyAlignment="1">
      <alignment wrapText="1"/>
    </xf>
    <xf numFmtId="172" fontId="6" fillId="5" borderId="1" xfId="0" applyNumberFormat="1" applyFont="1" applyFill="1" applyBorder="1" applyAlignment="1">
      <alignment wrapText="1"/>
    </xf>
    <xf numFmtId="10" fontId="21" fillId="5" borderId="1" xfId="0" applyNumberFormat="1" applyFont="1" applyFill="1" applyBorder="1" applyAlignment="1">
      <alignment horizontal="center" vertical="top" wrapText="1"/>
    </xf>
    <xf numFmtId="172" fontId="6" fillId="5" borderId="1" xfId="0" applyNumberFormat="1" applyFont="1" applyFill="1" applyBorder="1" applyAlignment="1">
      <alignment horizontal="left"/>
    </xf>
    <xf numFmtId="165" fontId="17" fillId="5" borderId="1" xfId="1" applyNumberFormat="1" applyFont="1" applyFill="1" applyBorder="1" applyAlignment="1" applyProtection="1">
      <alignment horizontal="center"/>
    </xf>
    <xf numFmtId="169" fontId="18" fillId="5" borderId="1" xfId="0" applyNumberFormat="1" applyFont="1" applyFill="1" applyBorder="1" applyAlignment="1">
      <alignment horizontal="center"/>
    </xf>
    <xf numFmtId="165" fontId="18" fillId="5" borderId="1" xfId="0" applyNumberFormat="1" applyFont="1" applyFill="1" applyBorder="1" applyAlignment="1">
      <alignment horizontal="center"/>
    </xf>
    <xf numFmtId="0" fontId="0" fillId="5" borderId="0" xfId="0" applyFill="1">
      <alignment vertical="center"/>
    </xf>
    <xf numFmtId="9" fontId="18" fillId="5" borderId="0" xfId="0" applyNumberFormat="1" applyFont="1" applyFill="1" applyAlignment="1"/>
    <xf numFmtId="10" fontId="18" fillId="5" borderId="0" xfId="0" applyNumberFormat="1" applyFont="1" applyFill="1" applyAlignment="1"/>
    <xf numFmtId="0" fontId="55" fillId="0" borderId="1" xfId="0" applyFont="1" applyBorder="1" applyAlignment="1">
      <alignment horizontal="center"/>
    </xf>
    <xf numFmtId="44" fontId="56" fillId="0" borderId="1" xfId="0" applyNumberFormat="1" applyFont="1" applyBorder="1" applyAlignment="1">
      <alignment horizontal="center"/>
    </xf>
    <xf numFmtId="10" fontId="55" fillId="0" borderId="1" xfId="0" applyNumberFormat="1" applyFont="1" applyBorder="1" applyAlignment="1">
      <alignment horizontal="center"/>
    </xf>
    <xf numFmtId="44" fontId="50" fillId="0" borderId="1" xfId="0" applyNumberFormat="1" applyFont="1" applyBorder="1" applyAlignment="1">
      <alignment horizontal="center"/>
    </xf>
    <xf numFmtId="0" fontId="58" fillId="0" borderId="1" xfId="0" applyFont="1" applyBorder="1" applyAlignment="1">
      <alignment horizontal="left" wrapText="1"/>
    </xf>
    <xf numFmtId="0" fontId="58" fillId="0" borderId="1" xfId="0" applyFont="1" applyBorder="1" applyAlignment="1">
      <alignment horizontal="center"/>
    </xf>
    <xf numFmtId="44" fontId="59" fillId="0" borderId="1" xfId="0" applyNumberFormat="1" applyFont="1" applyBorder="1" applyAlignment="1">
      <alignment horizontal="center"/>
    </xf>
    <xf numFmtId="172" fontId="59" fillId="0" borderId="3" xfId="0" applyNumberFormat="1" applyFont="1" applyBorder="1" applyAlignment="1">
      <alignment horizontal="center"/>
    </xf>
    <xf numFmtId="172" fontId="59" fillId="0" borderId="1" xfId="0" applyNumberFormat="1" applyFont="1" applyBorder="1" applyAlignment="1">
      <alignment horizontal="center"/>
    </xf>
    <xf numFmtId="10" fontId="58" fillId="0" borderId="2" xfId="0" applyNumberFormat="1" applyFont="1" applyBorder="1" applyAlignment="1">
      <alignment horizontal="center"/>
    </xf>
    <xf numFmtId="172" fontId="59" fillId="0" borderId="1" xfId="0" applyNumberFormat="1" applyFont="1" applyBorder="1" applyAlignment="1">
      <alignment horizontal="left" wrapText="1"/>
    </xf>
    <xf numFmtId="10" fontId="58" fillId="0" borderId="1" xfId="0" applyNumberFormat="1" applyFont="1" applyBorder="1" applyAlignment="1">
      <alignment horizontal="center" wrapText="1"/>
    </xf>
    <xf numFmtId="172" fontId="59" fillId="0" borderId="1" xfId="0" applyNumberFormat="1" applyFont="1" applyBorder="1" applyAlignment="1">
      <alignment horizontal="left"/>
    </xf>
    <xf numFmtId="165" fontId="58" fillId="0" borderId="1" xfId="1" applyNumberFormat="1" applyFont="1" applyBorder="1" applyAlignment="1" applyProtection="1">
      <alignment horizontal="center"/>
    </xf>
    <xf numFmtId="165" fontId="58" fillId="0" borderId="1" xfId="1" applyNumberFormat="1" applyFont="1" applyBorder="1" applyAlignment="1" applyProtection="1">
      <alignment horizontal="center" wrapText="1"/>
    </xf>
    <xf numFmtId="169" fontId="59" fillId="0" borderId="1" xfId="0" applyNumberFormat="1" applyFont="1" applyBorder="1" applyAlignment="1">
      <alignment horizontal="center"/>
    </xf>
    <xf numFmtId="9" fontId="59" fillId="0" borderId="1" xfId="0" applyNumberFormat="1" applyFont="1" applyBorder="1" applyAlignment="1">
      <alignment horizontal="center"/>
    </xf>
    <xf numFmtId="0" fontId="59" fillId="0" borderId="0" xfId="0" applyFont="1" applyAlignment="1"/>
    <xf numFmtId="10" fontId="58" fillId="0" borderId="1" xfId="0" applyNumberFormat="1" applyFont="1" applyBorder="1" applyAlignment="1">
      <alignment horizontal="center"/>
    </xf>
    <xf numFmtId="172" fontId="58" fillId="0" borderId="3" xfId="0" applyNumberFormat="1" applyFont="1" applyBorder="1" applyAlignment="1">
      <alignment horizontal="center"/>
    </xf>
    <xf numFmtId="172" fontId="58" fillId="0" borderId="1" xfId="0" applyNumberFormat="1" applyFont="1" applyBorder="1" applyAlignment="1">
      <alignment horizontal="center"/>
    </xf>
    <xf numFmtId="0" fontId="59" fillId="0" borderId="1" xfId="0" applyFont="1" applyBorder="1" applyAlignment="1">
      <alignment horizontal="left" wrapText="1"/>
    </xf>
    <xf numFmtId="0" fontId="59" fillId="0" borderId="1" xfId="0" applyFont="1" applyBorder="1" applyAlignment="1">
      <alignment horizontal="center"/>
    </xf>
    <xf numFmtId="10" fontId="59" fillId="0" borderId="1" xfId="0" applyNumberFormat="1" applyFont="1" applyBorder="1" applyAlignment="1">
      <alignment horizontal="center"/>
    </xf>
    <xf numFmtId="10" fontId="59" fillId="0" borderId="2" xfId="0" applyNumberFormat="1" applyFont="1" applyBorder="1" applyAlignment="1">
      <alignment horizontal="center"/>
    </xf>
    <xf numFmtId="10" fontId="59" fillId="0" borderId="1" xfId="0" applyNumberFormat="1" applyFont="1" applyBorder="1" applyAlignment="1">
      <alignment horizontal="center" wrapText="1"/>
    </xf>
    <xf numFmtId="165" fontId="59" fillId="0" borderId="1" xfId="1" applyNumberFormat="1" applyFont="1" applyBorder="1" applyAlignment="1" applyProtection="1">
      <alignment horizontal="center"/>
    </xf>
    <xf numFmtId="165" fontId="59" fillId="0" borderId="1" xfId="1" applyNumberFormat="1" applyFont="1" applyBorder="1" applyAlignment="1" applyProtection="1">
      <alignment horizontal="center" wrapText="1"/>
    </xf>
    <xf numFmtId="0" fontId="20" fillId="2" borderId="16" xfId="4" applyFont="1" applyFill="1" applyBorder="1" applyAlignment="1">
      <alignment horizontal="left" vertical="center"/>
    </xf>
    <xf numFmtId="0" fontId="20" fillId="2" borderId="17" xfId="4" applyFont="1" applyFill="1" applyBorder="1">
      <alignment vertical="center"/>
    </xf>
    <xf numFmtId="10" fontId="17" fillId="0" borderId="17" xfId="9" applyNumberFormat="1" applyFont="1" applyBorder="1" applyAlignment="1">
      <alignment horizontal="center"/>
    </xf>
    <xf numFmtId="0" fontId="20" fillId="2" borderId="18" xfId="4" applyFont="1" applyFill="1" applyBorder="1" applyAlignment="1">
      <alignment horizontal="left" vertical="center"/>
    </xf>
    <xf numFmtId="10" fontId="17" fillId="0" borderId="1" xfId="9" applyNumberFormat="1" applyFont="1" applyBorder="1" applyAlignment="1">
      <alignment horizontal="center"/>
    </xf>
    <xf numFmtId="10" fontId="17" fillId="8" borderId="5" xfId="9" applyNumberFormat="1" applyFont="1" applyFill="1" applyBorder="1" applyAlignment="1">
      <alignment horizontal="center"/>
    </xf>
    <xf numFmtId="10" fontId="6" fillId="0" borderId="5" xfId="9" applyNumberFormat="1" applyFont="1" applyBorder="1" applyAlignment="1">
      <alignment horizontal="center"/>
    </xf>
    <xf numFmtId="165" fontId="6" fillId="0" borderId="1" xfId="9" applyNumberFormat="1" applyFont="1" applyBorder="1" applyAlignment="1">
      <alignment horizontal="center"/>
    </xf>
    <xf numFmtId="165" fontId="6" fillId="0" borderId="9" xfId="9" applyNumberFormat="1" applyFont="1" applyBorder="1" applyAlignment="1">
      <alignment horizontal="center"/>
    </xf>
    <xf numFmtId="165" fontId="6" fillId="0" borderId="17" xfId="9" applyNumberFormat="1" applyFont="1" applyBorder="1" applyAlignment="1">
      <alignment horizontal="center"/>
    </xf>
    <xf numFmtId="165" fontId="6" fillId="0" borderId="6" xfId="9" applyNumberFormat="1" applyFont="1" applyBorder="1" applyAlignment="1">
      <alignment horizontal="center"/>
    </xf>
    <xf numFmtId="165" fontId="6" fillId="9" borderId="1" xfId="9" applyNumberFormat="1" applyFont="1" applyFill="1" applyBorder="1" applyAlignment="1">
      <alignment horizontal="center"/>
    </xf>
    <xf numFmtId="172" fontId="6" fillId="0" borderId="1" xfId="9" applyNumberFormat="1" applyFont="1" applyBorder="1" applyAlignment="1">
      <alignment horizontal="center"/>
    </xf>
    <xf numFmtId="0" fontId="21" fillId="0" borderId="46" xfId="6" applyFont="1" applyBorder="1" applyAlignment="1">
      <alignment horizontal="left" wrapText="1"/>
    </xf>
    <xf numFmtId="0" fontId="18" fillId="0" borderId="32" xfId="6" applyFont="1" applyBorder="1" applyAlignment="1">
      <alignment horizontal="left" wrapText="1"/>
    </xf>
    <xf numFmtId="0" fontId="17" fillId="7" borderId="32" xfId="6" applyFont="1" applyFill="1" applyBorder="1" applyAlignment="1">
      <alignment horizontal="center"/>
    </xf>
    <xf numFmtId="172" fontId="6" fillId="7" borderId="33" xfId="6" applyNumberFormat="1" applyFont="1" applyFill="1" applyBorder="1" applyAlignment="1">
      <alignment horizontal="center"/>
    </xf>
    <xf numFmtId="0" fontId="17" fillId="7" borderId="46" xfId="6" applyFont="1" applyFill="1" applyBorder="1" applyAlignment="1">
      <alignment horizontal="center"/>
    </xf>
    <xf numFmtId="172" fontId="6" fillId="7" borderId="32" xfId="6" applyNumberFormat="1" applyFont="1" applyFill="1" applyBorder="1" applyAlignment="1">
      <alignment horizontal="center"/>
    </xf>
    <xf numFmtId="174" fontId="6" fillId="7" borderId="32" xfId="6" applyNumberFormat="1" applyFont="1" applyFill="1" applyBorder="1" applyAlignment="1">
      <alignment horizontal="center"/>
    </xf>
    <xf numFmtId="172" fontId="6" fillId="7" borderId="46" xfId="6" applyNumberFormat="1" applyFont="1" applyFill="1" applyBorder="1" applyAlignment="1">
      <alignment horizontal="center"/>
    </xf>
    <xf numFmtId="174" fontId="6" fillId="9" borderId="32" xfId="6" applyNumberFormat="1" applyFont="1" applyFill="1" applyBorder="1" applyAlignment="1">
      <alignment horizontal="center"/>
    </xf>
    <xf numFmtId="0" fontId="17" fillId="7" borderId="33" xfId="6" applyFont="1" applyFill="1" applyBorder="1" applyAlignment="1">
      <alignment horizontal="center"/>
    </xf>
    <xf numFmtId="0" fontId="19" fillId="2" borderId="29" xfId="4" applyFont="1" applyFill="1" applyBorder="1" applyAlignment="1">
      <alignment horizontal="center" vertical="center"/>
    </xf>
    <xf numFmtId="0" fontId="17" fillId="3" borderId="18" xfId="4" applyFont="1" applyFill="1" applyBorder="1" applyAlignment="1">
      <alignment horizontal="center" wrapText="1"/>
    </xf>
    <xf numFmtId="0" fontId="17" fillId="7" borderId="18" xfId="6" applyFont="1" applyFill="1" applyBorder="1" applyAlignment="1">
      <alignment horizontal="center"/>
    </xf>
    <xf numFmtId="0" fontId="21" fillId="0" borderId="32" xfId="6" applyFont="1" applyBorder="1" applyAlignment="1">
      <alignment horizontal="left" vertical="top" wrapText="1"/>
    </xf>
    <xf numFmtId="0" fontId="17" fillId="7" borderId="20" xfId="6" applyFont="1" applyFill="1" applyBorder="1" applyAlignment="1">
      <alignment horizontal="center"/>
    </xf>
    <xf numFmtId="172" fontId="6" fillId="7" borderId="20" xfId="6" applyNumberFormat="1" applyFont="1" applyFill="1" applyBorder="1" applyAlignment="1">
      <alignment horizontal="center"/>
    </xf>
    <xf numFmtId="174" fontId="6" fillId="7" borderId="20" xfId="6" applyNumberFormat="1" applyFont="1" applyFill="1" applyBorder="1" applyAlignment="1">
      <alignment horizontal="center"/>
    </xf>
    <xf numFmtId="172" fontId="6" fillId="7" borderId="27" xfId="6" applyNumberFormat="1" applyFont="1" applyFill="1" applyBorder="1" applyAlignment="1">
      <alignment horizontal="center"/>
    </xf>
    <xf numFmtId="0" fontId="6" fillId="7" borderId="20" xfId="6" applyFont="1" applyFill="1" applyBorder="1" applyAlignment="1">
      <alignment horizontal="center"/>
    </xf>
    <xf numFmtId="0" fontId="17" fillId="0" borderId="33" xfId="6" applyFont="1" applyBorder="1" applyAlignment="1">
      <alignment horizontal="left" wrapText="1"/>
    </xf>
    <xf numFmtId="0" fontId="17" fillId="7" borderId="27" xfId="6" applyFont="1" applyFill="1" applyBorder="1" applyAlignment="1">
      <alignment horizontal="center"/>
    </xf>
    <xf numFmtId="173" fontId="18" fillId="0" borderId="32" xfId="6" applyNumberFormat="1" applyFont="1" applyBorder="1" applyAlignment="1">
      <alignment horizontal="left" wrapText="1"/>
    </xf>
    <xf numFmtId="0" fontId="21" fillId="0" borderId="49" xfId="6" applyFont="1" applyBorder="1" applyAlignment="1">
      <alignment horizontal="left" wrapText="1"/>
    </xf>
    <xf numFmtId="0" fontId="21" fillId="0" borderId="32" xfId="6" applyFont="1" applyBorder="1" applyAlignment="1">
      <alignment horizontal="left"/>
    </xf>
    <xf numFmtId="0" fontId="1" fillId="0" borderId="48" xfId="8" applyBorder="1" applyAlignment="1">
      <alignment horizontal="left"/>
    </xf>
    <xf numFmtId="0" fontId="1" fillId="0" borderId="33" xfId="8" applyBorder="1" applyAlignment="1">
      <alignment horizontal="left"/>
    </xf>
    <xf numFmtId="0" fontId="17" fillId="7" borderId="28" xfId="6" applyFont="1" applyFill="1" applyBorder="1" applyAlignment="1">
      <alignment horizontal="center"/>
    </xf>
    <xf numFmtId="174" fontId="6" fillId="7" borderId="27" xfId="6" applyNumberFormat="1" applyFont="1" applyFill="1" applyBorder="1" applyAlignment="1">
      <alignment horizontal="center"/>
    </xf>
    <xf numFmtId="0" fontId="45" fillId="0" borderId="47" xfId="7" applyBorder="1" applyAlignment="1">
      <alignment horizontal="left"/>
    </xf>
    <xf numFmtId="0" fontId="17" fillId="7" borderId="32" xfId="6" applyFont="1" applyFill="1" applyBorder="1" applyAlignment="1">
      <alignment horizontal="center" wrapText="1"/>
    </xf>
    <xf numFmtId="9" fontId="18" fillId="7" borderId="20" xfId="6" applyNumberFormat="1" applyFont="1" applyFill="1" applyBorder="1" applyAlignment="1">
      <alignment horizontal="center" wrapText="1"/>
    </xf>
    <xf numFmtId="0" fontId="1" fillId="7" borderId="48" xfId="8" applyFill="1" applyBorder="1" applyAlignment="1">
      <alignment horizontal="center"/>
    </xf>
    <xf numFmtId="0" fontId="1" fillId="7" borderId="33" xfId="8" applyFill="1" applyBorder="1" applyAlignment="1">
      <alignment horizontal="center"/>
    </xf>
    <xf numFmtId="0" fontId="45" fillId="7" borderId="47" xfId="7" applyFill="1" applyBorder="1" applyAlignment="1">
      <alignment horizontal="center"/>
    </xf>
    <xf numFmtId="0" fontId="0" fillId="0" borderId="0" xfId="0" applyAlignment="1">
      <alignment horizontal="center"/>
    </xf>
    <xf numFmtId="44" fontId="6" fillId="7" borderId="20" xfId="6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5" fillId="2" borderId="1" xfId="0" quotePrefix="1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1" xfId="0" quotePrefix="1" applyNumberFormat="1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/>
    </xf>
    <xf numFmtId="164" fontId="4" fillId="2" borderId="1" xfId="0" quotePrefix="1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4" fontId="4" fillId="2" borderId="3" xfId="0" quotePrefix="1" applyNumberFormat="1" applyFont="1" applyFill="1" applyBorder="1" applyAlignment="1">
      <alignment horizontal="center" vertical="top" wrapText="1"/>
    </xf>
    <xf numFmtId="4" fontId="4" fillId="2" borderId="4" xfId="0" quotePrefix="1" applyNumberFormat="1" applyFont="1" applyFill="1" applyBorder="1" applyAlignment="1">
      <alignment horizontal="center" vertical="top" wrapText="1"/>
    </xf>
    <xf numFmtId="4" fontId="4" fillId="2" borderId="2" xfId="0" quotePrefix="1" applyNumberFormat="1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5" fillId="3" borderId="3" xfId="0" applyNumberFormat="1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center"/>
    </xf>
    <xf numFmtId="4" fontId="5" fillId="3" borderId="5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5" fillId="2" borderId="3" xfId="0" quotePrefix="1" applyNumberFormat="1" applyFont="1" applyFill="1" applyBorder="1" applyAlignment="1">
      <alignment horizontal="center" vertical="top" wrapText="1"/>
    </xf>
    <xf numFmtId="4" fontId="5" fillId="2" borderId="4" xfId="0" quotePrefix="1" applyNumberFormat="1" applyFont="1" applyFill="1" applyBorder="1" applyAlignment="1">
      <alignment horizontal="center" vertical="top" wrapText="1"/>
    </xf>
    <xf numFmtId="4" fontId="5" fillId="2" borderId="2" xfId="0" quotePrefix="1" applyNumberFormat="1" applyFont="1" applyFill="1" applyBorder="1" applyAlignment="1">
      <alignment horizontal="center"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/>
    </xf>
    <xf numFmtId="4" fontId="15" fillId="4" borderId="1" xfId="0" quotePrefix="1" applyNumberFormat="1" applyFont="1" applyFill="1" applyBorder="1" applyAlignment="1">
      <alignment horizontal="center" vertical="top" wrapText="1"/>
    </xf>
    <xf numFmtId="4" fontId="17" fillId="3" borderId="3" xfId="0" applyNumberFormat="1" applyFont="1" applyFill="1" applyBorder="1" applyAlignment="1">
      <alignment horizontal="center"/>
    </xf>
    <xf numFmtId="4" fontId="17" fillId="3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/>
    <xf numFmtId="4" fontId="17" fillId="3" borderId="3" xfId="0" quotePrefix="1" applyNumberFormat="1" applyFont="1" applyFill="1" applyBorder="1" applyAlignment="1">
      <alignment horizontal="center" wrapText="1"/>
    </xf>
    <xf numFmtId="4" fontId="17" fillId="3" borderId="4" xfId="0" quotePrefix="1" applyNumberFormat="1" applyFont="1" applyFill="1" applyBorder="1" applyAlignment="1">
      <alignment horizontal="center" wrapText="1"/>
    </xf>
    <xf numFmtId="4" fontId="17" fillId="3" borderId="2" xfId="0" quotePrefix="1" applyNumberFormat="1" applyFont="1" applyFill="1" applyBorder="1" applyAlignment="1">
      <alignment horizontal="center" wrapText="1"/>
    </xf>
    <xf numFmtId="4" fontId="17" fillId="3" borderId="3" xfId="0" applyNumberFormat="1" applyFont="1" applyFill="1" applyBorder="1" applyAlignment="1">
      <alignment horizontal="center" wrapText="1"/>
    </xf>
    <xf numFmtId="4" fontId="17" fillId="3" borderId="4" xfId="0" applyNumberFormat="1" applyFont="1" applyFill="1" applyBorder="1" applyAlignment="1">
      <alignment horizontal="center" wrapText="1"/>
    </xf>
    <xf numFmtId="4" fontId="17" fillId="3" borderId="2" xfId="0" applyNumberFormat="1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7" fillId="2" borderId="3" xfId="0" applyNumberFormat="1" applyFont="1" applyFill="1" applyBorder="1" applyAlignment="1">
      <alignment horizontal="center"/>
    </xf>
    <xf numFmtId="0" fontId="1" fillId="0" borderId="2" xfId="0" applyFont="1" applyBorder="1" applyAlignment="1"/>
    <xf numFmtId="4" fontId="17" fillId="2" borderId="4" xfId="0" applyNumberFormat="1" applyFont="1" applyFill="1" applyBorder="1" applyAlignment="1">
      <alignment horizontal="center"/>
    </xf>
    <xf numFmtId="169" fontId="17" fillId="2" borderId="3" xfId="0" applyNumberFormat="1" applyFont="1" applyFill="1" applyBorder="1" applyAlignment="1">
      <alignment horizontal="center"/>
    </xf>
    <xf numFmtId="4" fontId="17" fillId="3" borderId="2" xfId="0" applyNumberFormat="1" applyFont="1" applyFill="1" applyBorder="1" applyAlignment="1">
      <alignment horizontal="center"/>
    </xf>
    <xf numFmtId="0" fontId="29" fillId="3" borderId="4" xfId="0" applyFont="1" applyFill="1" applyBorder="1" applyAlignment="1">
      <alignment horizontal="center"/>
    </xf>
    <xf numFmtId="169" fontId="34" fillId="2" borderId="3" xfId="0" applyNumberFormat="1" applyFont="1" applyFill="1" applyBorder="1" applyAlignment="1"/>
    <xf numFmtId="0" fontId="29" fillId="0" borderId="4" xfId="0" applyFont="1" applyBorder="1" applyAlignment="1"/>
    <xf numFmtId="0" fontId="29" fillId="0" borderId="2" xfId="0" applyFont="1" applyBorder="1" applyAlignment="1"/>
    <xf numFmtId="4" fontId="21" fillId="3" borderId="2" xfId="0" quotePrefix="1" applyNumberFormat="1" applyFont="1" applyFill="1" applyBorder="1" applyAlignment="1">
      <alignment horizontal="center" wrapText="1"/>
    </xf>
    <xf numFmtId="4" fontId="21" fillId="3" borderId="1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4" fontId="21" fillId="3" borderId="2" xfId="0" applyNumberFormat="1" applyFont="1" applyFill="1" applyBorder="1" applyAlignment="1">
      <alignment horizontal="center" wrapText="1"/>
    </xf>
    <xf numFmtId="4" fontId="17" fillId="3" borderId="1" xfId="0" applyNumberFormat="1" applyFont="1" applyFill="1" applyBorder="1" applyAlignment="1">
      <alignment horizontal="center" wrapText="1"/>
    </xf>
    <xf numFmtId="4" fontId="17" fillId="2" borderId="1" xfId="0" applyNumberFormat="1" applyFont="1" applyFill="1" applyBorder="1" applyAlignment="1">
      <alignment horizontal="center"/>
    </xf>
    <xf numFmtId="4" fontId="17" fillId="3" borderId="1" xfId="0" quotePrefix="1" applyNumberFormat="1" applyFont="1" applyFill="1" applyBorder="1" applyAlignment="1">
      <alignment horizontal="center" wrapText="1"/>
    </xf>
    <xf numFmtId="4" fontId="17" fillId="3" borderId="6" xfId="0" quotePrefix="1" applyNumberFormat="1" applyFont="1" applyFill="1" applyBorder="1" applyAlignment="1">
      <alignment horizontal="center" wrapText="1"/>
    </xf>
    <xf numFmtId="4" fontId="17" fillId="3" borderId="7" xfId="0" quotePrefix="1" applyNumberFormat="1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21" fillId="3" borderId="3" xfId="0" quotePrefix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4" fontId="21" fillId="3" borderId="13" xfId="0" quotePrefix="1" applyNumberFormat="1" applyFont="1" applyFill="1" applyBorder="1" applyAlignment="1">
      <alignment horizontal="center" wrapText="1"/>
    </xf>
    <xf numFmtId="4" fontId="21" fillId="3" borderId="6" xfId="0" applyNumberFormat="1" applyFont="1" applyFill="1" applyBorder="1" applyAlignment="1">
      <alignment horizontal="center" wrapText="1"/>
    </xf>
    <xf numFmtId="169" fontId="21" fillId="3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9" fontId="21" fillId="3" borderId="3" xfId="0" quotePrefix="1" applyNumberFormat="1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39" fillId="0" borderId="4" xfId="0" applyFont="1" applyBorder="1" applyAlignment="1">
      <alignment horizontal="left"/>
    </xf>
    <xf numFmtId="0" fontId="39" fillId="0" borderId="2" xfId="0" applyFont="1" applyBorder="1" applyAlignment="1">
      <alignment horizontal="left"/>
    </xf>
    <xf numFmtId="4" fontId="17" fillId="3" borderId="1" xfId="0" applyNumberFormat="1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4" fontId="6" fillId="0" borderId="3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169" fontId="21" fillId="0" borderId="4" xfId="0" applyNumberFormat="1" applyFont="1" applyBorder="1" applyAlignment="1">
      <alignment horizontal="center"/>
    </xf>
    <xf numFmtId="169" fontId="21" fillId="0" borderId="2" xfId="0" applyNumberFormat="1" applyFont="1" applyBorder="1" applyAlignment="1">
      <alignment horizontal="center"/>
    </xf>
    <xf numFmtId="4" fontId="17" fillId="3" borderId="8" xfId="0" applyNumberFormat="1" applyFont="1" applyFill="1" applyBorder="1" applyAlignment="1">
      <alignment horizontal="center"/>
    </xf>
    <xf numFmtId="4" fontId="17" fillId="3" borderId="14" xfId="0" applyNumberFormat="1" applyFont="1" applyFill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21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4" fontId="17" fillId="0" borderId="3" xfId="0" quotePrefix="1" applyNumberFormat="1" applyFont="1" applyBorder="1" applyAlignment="1">
      <alignment horizontal="center" wrapText="1"/>
    </xf>
    <xf numFmtId="4" fontId="17" fillId="0" borderId="4" xfId="0" quotePrefix="1" applyNumberFormat="1" applyFont="1" applyBorder="1" applyAlignment="1">
      <alignment horizontal="center" wrapText="1"/>
    </xf>
    <xf numFmtId="4" fontId="17" fillId="0" borderId="2" xfId="0" quotePrefix="1" applyNumberFormat="1" applyFont="1" applyBorder="1" applyAlignment="1">
      <alignment horizontal="center" wrapText="1"/>
    </xf>
    <xf numFmtId="4" fontId="6" fillId="0" borderId="3" xfId="0" quotePrefix="1" applyNumberFormat="1" applyFont="1" applyBorder="1" applyAlignment="1">
      <alignment horizontal="left" wrapText="1"/>
    </xf>
    <xf numFmtId="4" fontId="6" fillId="0" borderId="4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17" fillId="0" borderId="3" xfId="0" applyNumberFormat="1" applyFont="1" applyBorder="1" applyAlignment="1">
      <alignment horizontal="center"/>
    </xf>
    <xf numFmtId="4" fontId="17" fillId="0" borderId="4" xfId="0" applyNumberFormat="1" applyFont="1" applyBorder="1" applyAlignment="1">
      <alignment horizontal="center"/>
    </xf>
    <xf numFmtId="4" fontId="17" fillId="0" borderId="2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47" fillId="0" borderId="34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wrapText="1"/>
    </xf>
    <xf numFmtId="0" fontId="48" fillId="0" borderId="4" xfId="0" applyFont="1" applyBorder="1" applyAlignment="1">
      <alignment horizontal="center" wrapText="1"/>
    </xf>
    <xf numFmtId="0" fontId="48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172" fontId="6" fillId="0" borderId="3" xfId="0" applyNumberFormat="1" applyFont="1" applyBorder="1" applyAlignment="1">
      <alignment horizontal="left"/>
    </xf>
    <xf numFmtId="172" fontId="6" fillId="0" borderId="4" xfId="0" applyNumberFormat="1" applyFont="1" applyBorder="1" applyAlignment="1">
      <alignment horizontal="left"/>
    </xf>
    <xf numFmtId="172" fontId="6" fillId="0" borderId="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20" fillId="2" borderId="41" xfId="4" applyFont="1" applyFill="1" applyBorder="1" applyAlignment="1">
      <alignment horizontal="center" vertical="center"/>
    </xf>
    <xf numFmtId="0" fontId="20" fillId="2" borderId="42" xfId="4" applyFont="1" applyFill="1" applyBorder="1" applyAlignment="1">
      <alignment horizontal="center" vertical="center"/>
    </xf>
    <xf numFmtId="0" fontId="20" fillId="2" borderId="43" xfId="4" applyFont="1" applyFill="1" applyBorder="1" applyAlignment="1">
      <alignment horizontal="center" vertical="center"/>
    </xf>
    <xf numFmtId="0" fontId="19" fillId="2" borderId="44" xfId="4" applyFont="1" applyFill="1" applyBorder="1" applyAlignment="1">
      <alignment horizontal="center" vertical="center"/>
    </xf>
    <xf numFmtId="0" fontId="19" fillId="2" borderId="45" xfId="4" applyFont="1" applyFill="1" applyBorder="1" applyAlignment="1">
      <alignment horizontal="center" vertical="center"/>
    </xf>
    <xf numFmtId="44" fontId="6" fillId="0" borderId="3" xfId="0" applyNumberFormat="1" applyFont="1" applyBorder="1" applyAlignment="1">
      <alignment horizontal="center"/>
    </xf>
    <xf numFmtId="44" fontId="6" fillId="0" borderId="4" xfId="0" applyNumberFormat="1" applyFont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44" fontId="6" fillId="0" borderId="4" xfId="0" applyNumberFormat="1" applyFont="1" applyBorder="1" applyAlignment="1">
      <alignment horizontal="center"/>
    </xf>
    <xf numFmtId="44" fontId="6" fillId="0" borderId="2" xfId="0" applyNumberFormat="1" applyFont="1" applyBorder="1" applyAlignment="1">
      <alignment horizontal="center"/>
    </xf>
  </cellXfs>
  <cellStyles count="10">
    <cellStyle name="Comma" xfId="3" builtinId="3"/>
    <cellStyle name="Normal" xfId="0" builtinId="0"/>
    <cellStyle name="Normal 202" xfId="7" xr:uid="{A49511A5-766B-433C-BAE0-EBD23BFA4C03}"/>
    <cellStyle name="Normal 208" xfId="8" xr:uid="{0E1B22D3-E422-40B0-BF30-4B7DB4066445}"/>
    <cellStyle name="Normal 213" xfId="4" xr:uid="{182D78DA-A33F-4907-BCE9-0BE18E28BA82}"/>
    <cellStyle name="Normal 215" xfId="6" xr:uid="{B3F635E3-75C4-46A8-9190-31C6E97EA826}"/>
    <cellStyle name="Normal_Sheet1" xfId="2" xr:uid="{00000000-0005-0000-0000-000002000000}"/>
    <cellStyle name="Percent" xfId="1" builtinId="5"/>
    <cellStyle name="Percent 2" xfId="9" xr:uid="{A33E09EC-53EC-4592-91D0-5193EE507140}"/>
    <cellStyle name="Percent 34" xfId="5" xr:uid="{89D07552-16F6-4272-86B5-6D5C01D6113A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723295</xdr:colOff>
      <xdr:row>0</xdr:row>
      <xdr:rowOff>0</xdr:rowOff>
    </xdr:from>
    <xdr:to>
      <xdr:col>3</xdr:col>
      <xdr:colOff>904375</xdr:colOff>
      <xdr:row>315</xdr:row>
      <xdr:rowOff>75902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29325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723295</xdr:colOff>
      <xdr:row>0</xdr:row>
      <xdr:rowOff>0</xdr:rowOff>
    </xdr:from>
    <xdr:to>
      <xdr:col>3</xdr:col>
      <xdr:colOff>904375</xdr:colOff>
      <xdr:row>315</xdr:row>
      <xdr:rowOff>75902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29325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151411</xdr:colOff>
      <xdr:row>0</xdr:row>
      <xdr:rowOff>0</xdr:rowOff>
    </xdr:from>
    <xdr:to>
      <xdr:col>2</xdr:col>
      <xdr:colOff>332490</xdr:colOff>
      <xdr:row>315</xdr:row>
      <xdr:rowOff>75902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33900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1103993</xdr:colOff>
      <xdr:row>0</xdr:row>
      <xdr:rowOff>0</xdr:rowOff>
    </xdr:from>
    <xdr:to>
      <xdr:col>3</xdr:col>
      <xdr:colOff>1284620</xdr:colOff>
      <xdr:row>3</xdr:row>
      <xdr:rowOff>75902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91325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1103993</xdr:colOff>
      <xdr:row>0</xdr:row>
      <xdr:rowOff>0</xdr:rowOff>
    </xdr:from>
    <xdr:to>
      <xdr:col>3</xdr:col>
      <xdr:colOff>1284620</xdr:colOff>
      <xdr:row>3</xdr:row>
      <xdr:rowOff>75902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791325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46240</xdr:colOff>
      <xdr:row>0</xdr:row>
      <xdr:rowOff>0</xdr:rowOff>
    </xdr:from>
    <xdr:to>
      <xdr:col>2</xdr:col>
      <xdr:colOff>228312</xdr:colOff>
      <xdr:row>3</xdr:row>
      <xdr:rowOff>75902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29125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1056610</xdr:colOff>
      <xdr:row>0</xdr:row>
      <xdr:rowOff>0</xdr:rowOff>
    </xdr:from>
    <xdr:to>
      <xdr:col>4</xdr:col>
      <xdr:colOff>37213</xdr:colOff>
      <xdr:row>3</xdr:row>
      <xdr:rowOff>75902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638925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1056610</xdr:colOff>
      <xdr:row>0</xdr:row>
      <xdr:rowOff>0</xdr:rowOff>
    </xdr:from>
    <xdr:to>
      <xdr:col>4</xdr:col>
      <xdr:colOff>37213</xdr:colOff>
      <xdr:row>3</xdr:row>
      <xdr:rowOff>75902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38925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217967</xdr:colOff>
      <xdr:row>0</xdr:row>
      <xdr:rowOff>0</xdr:rowOff>
    </xdr:from>
    <xdr:to>
      <xdr:col>2</xdr:col>
      <xdr:colOff>400050</xdr:colOff>
      <xdr:row>3</xdr:row>
      <xdr:rowOff>75902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00575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923464</xdr:colOff>
      <xdr:row>0</xdr:row>
      <xdr:rowOff>0</xdr:rowOff>
    </xdr:from>
    <xdr:to>
      <xdr:col>3</xdr:col>
      <xdr:colOff>1103925</xdr:colOff>
      <xdr:row>2</xdr:row>
      <xdr:rowOff>177663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581650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923464</xdr:colOff>
      <xdr:row>0</xdr:row>
      <xdr:rowOff>0</xdr:rowOff>
    </xdr:from>
    <xdr:to>
      <xdr:col>3</xdr:col>
      <xdr:colOff>1103925</xdr:colOff>
      <xdr:row>2</xdr:row>
      <xdr:rowOff>177663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581650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722974</xdr:colOff>
      <xdr:row>0</xdr:row>
      <xdr:rowOff>0</xdr:rowOff>
    </xdr:from>
    <xdr:to>
      <xdr:col>2</xdr:col>
      <xdr:colOff>903718</xdr:colOff>
      <xdr:row>2</xdr:row>
      <xdr:rowOff>177663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010025" y="0"/>
          <a:ext cx="180975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656257</xdr:colOff>
      <xdr:row>0</xdr:row>
      <xdr:rowOff>0</xdr:rowOff>
    </xdr:from>
    <xdr:to>
      <xdr:col>3</xdr:col>
      <xdr:colOff>846679</xdr:colOff>
      <xdr:row>3</xdr:row>
      <xdr:rowOff>139154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343775" y="0"/>
          <a:ext cx="190500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656257</xdr:colOff>
      <xdr:row>0</xdr:row>
      <xdr:rowOff>0</xdr:rowOff>
    </xdr:from>
    <xdr:to>
      <xdr:col>3</xdr:col>
      <xdr:colOff>846679</xdr:colOff>
      <xdr:row>3</xdr:row>
      <xdr:rowOff>139154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7343775" y="0"/>
          <a:ext cx="190500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151692</xdr:colOff>
      <xdr:row>0</xdr:row>
      <xdr:rowOff>0</xdr:rowOff>
    </xdr:from>
    <xdr:to>
      <xdr:col>2</xdr:col>
      <xdr:colOff>342114</xdr:colOff>
      <xdr:row>3</xdr:row>
      <xdr:rowOff>139154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724525" y="0"/>
          <a:ext cx="190500" cy="657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U633"/>
  <sheetViews>
    <sheetView topLeftCell="A313" workbookViewId="0">
      <selection activeCell="L335" sqref="L335"/>
    </sheetView>
  </sheetViews>
  <sheetFormatPr defaultColWidth="9" defaultRowHeight="15" x14ac:dyDescent="0.25"/>
  <cols>
    <col min="1" max="1" width="59.85546875" customWidth="1"/>
    <col min="2" max="2" width="5.85546875" customWidth="1"/>
    <col min="3" max="4" width="13.85546875" style="1" customWidth="1"/>
    <col min="5" max="5" width="13.85546875" style="2" customWidth="1"/>
    <col min="6" max="9" width="13.85546875" hidden="1"/>
    <col min="10" max="10" width="13.85546875" style="1" customWidth="1"/>
    <col min="11" max="11" width="13.85546875" style="3" customWidth="1"/>
    <col min="12" max="12" width="13.85546875" style="4" customWidth="1"/>
    <col min="13" max="256" width="10" customWidth="1"/>
  </cols>
  <sheetData>
    <row r="1" spans="1:14" hidden="1" x14ac:dyDescent="0.2">
      <c r="A1" s="5" t="s">
        <v>0</v>
      </c>
      <c r="B1" s="6"/>
      <c r="C1" s="7"/>
      <c r="D1" s="7"/>
      <c r="E1" s="8"/>
      <c r="F1" s="6"/>
      <c r="G1" s="6"/>
      <c r="H1" s="6"/>
      <c r="I1" s="6"/>
      <c r="J1" s="7"/>
      <c r="K1" s="9"/>
      <c r="L1" s="10"/>
    </row>
    <row r="2" spans="1:14" hidden="1" x14ac:dyDescent="0.2">
      <c r="A2" s="957" t="s">
        <v>1</v>
      </c>
      <c r="B2" s="957"/>
      <c r="C2" s="957"/>
      <c r="D2" s="957"/>
      <c r="E2" s="957"/>
      <c r="F2" s="957"/>
      <c r="G2" s="957"/>
      <c r="H2" s="957"/>
      <c r="I2" s="11"/>
      <c r="J2" s="7"/>
      <c r="K2" s="9"/>
      <c r="L2" s="10"/>
    </row>
    <row r="3" spans="1:14" hidden="1" x14ac:dyDescent="0.25">
      <c r="A3" s="12" t="s">
        <v>2</v>
      </c>
      <c r="B3" s="13" t="s">
        <v>3</v>
      </c>
      <c r="C3" s="964" t="s">
        <v>4</v>
      </c>
      <c r="D3" s="965"/>
      <c r="E3" s="965"/>
      <c r="F3" s="961" t="s">
        <v>5</v>
      </c>
      <c r="G3" s="961"/>
      <c r="H3" s="961"/>
      <c r="I3" s="15"/>
      <c r="J3" s="959" t="s">
        <v>6</v>
      </c>
      <c r="K3" s="960"/>
      <c r="L3" s="960"/>
      <c r="M3" s="16"/>
      <c r="N3" s="16"/>
    </row>
    <row r="4" spans="1:14" hidden="1" x14ac:dyDescent="0.25">
      <c r="A4" s="12"/>
      <c r="B4" s="13"/>
      <c r="C4" s="961" t="s">
        <v>7</v>
      </c>
      <c r="D4" s="961"/>
      <c r="E4" s="961"/>
      <c r="F4" s="961" t="s">
        <v>7</v>
      </c>
      <c r="G4" s="961"/>
      <c r="H4" s="961"/>
      <c r="I4" s="15"/>
      <c r="J4" s="959" t="s">
        <v>8</v>
      </c>
      <c r="K4" s="960"/>
      <c r="L4" s="960"/>
      <c r="M4" s="16"/>
      <c r="N4" s="16"/>
    </row>
    <row r="5" spans="1:14" hidden="1" x14ac:dyDescent="0.2">
      <c r="A5" s="12"/>
      <c r="B5" s="13"/>
      <c r="C5" s="17" t="s">
        <v>9</v>
      </c>
      <c r="D5" s="18" t="s">
        <v>10</v>
      </c>
      <c r="E5" s="19" t="s">
        <v>11</v>
      </c>
      <c r="F5" s="17" t="s">
        <v>9</v>
      </c>
      <c r="G5" s="18" t="s">
        <v>10</v>
      </c>
      <c r="H5" s="20" t="s">
        <v>11</v>
      </c>
      <c r="I5" s="15"/>
      <c r="J5" s="21" t="s">
        <v>9</v>
      </c>
      <c r="K5" s="22" t="s">
        <v>10</v>
      </c>
      <c r="L5" s="23" t="s">
        <v>11</v>
      </c>
      <c r="M5" s="16"/>
      <c r="N5" s="16"/>
    </row>
    <row r="6" spans="1:14" hidden="1" x14ac:dyDescent="0.2">
      <c r="A6" s="24"/>
      <c r="B6" s="13"/>
      <c r="C6" s="958" t="s">
        <v>12</v>
      </c>
      <c r="D6" s="958"/>
      <c r="E6" s="25"/>
      <c r="F6" s="958" t="s">
        <v>13</v>
      </c>
      <c r="G6" s="958"/>
      <c r="H6" s="26"/>
      <c r="I6" s="15"/>
      <c r="J6" s="963" t="s">
        <v>14</v>
      </c>
      <c r="K6" s="963"/>
      <c r="L6" s="27"/>
      <c r="M6" s="16"/>
      <c r="N6" s="16"/>
    </row>
    <row r="7" spans="1:14" hidden="1" x14ac:dyDescent="0.2">
      <c r="A7" s="28" t="s">
        <v>15</v>
      </c>
      <c r="B7" s="29"/>
      <c r="C7" s="30"/>
      <c r="D7" s="31"/>
      <c r="E7" s="32"/>
      <c r="F7" s="30"/>
      <c r="G7" s="31"/>
      <c r="H7" s="32"/>
      <c r="I7" s="33"/>
      <c r="J7" s="34"/>
      <c r="K7" s="35"/>
      <c r="L7" s="36"/>
    </row>
    <row r="8" spans="1:14" hidden="1" x14ac:dyDescent="0.2">
      <c r="A8" s="37" t="s">
        <v>16</v>
      </c>
      <c r="B8" s="38"/>
      <c r="C8" s="39"/>
      <c r="D8" s="40"/>
      <c r="E8" s="41"/>
      <c r="F8" s="39"/>
      <c r="G8" s="40"/>
      <c r="H8" s="41"/>
      <c r="I8" s="33"/>
      <c r="J8" s="42"/>
      <c r="K8" s="43"/>
      <c r="L8" s="44"/>
      <c r="M8" s="45"/>
      <c r="N8" s="45"/>
    </row>
    <row r="9" spans="1:14" hidden="1" x14ac:dyDescent="0.2">
      <c r="A9" s="37" t="s">
        <v>17</v>
      </c>
      <c r="B9" s="29"/>
      <c r="C9" s="30"/>
      <c r="D9" s="31"/>
      <c r="E9" s="32"/>
      <c r="F9" s="30"/>
      <c r="G9" s="31"/>
      <c r="H9" s="32"/>
      <c r="I9" s="33"/>
      <c r="J9" s="34"/>
      <c r="K9" s="35"/>
      <c r="L9" s="36"/>
    </row>
    <row r="10" spans="1:14" hidden="1" x14ac:dyDescent="0.2">
      <c r="A10" s="37" t="s">
        <v>18</v>
      </c>
      <c r="B10" s="38" t="s">
        <v>19</v>
      </c>
      <c r="C10" s="39">
        <v>0</v>
      </c>
      <c r="D10" s="40">
        <v>0</v>
      </c>
      <c r="E10" s="46">
        <f>C10/J10-1</f>
        <v>-1</v>
      </c>
      <c r="F10" s="39">
        <v>176.71256203130898</v>
      </c>
      <c r="G10" s="40">
        <v>155.01101932570964</v>
      </c>
      <c r="H10" s="47">
        <v>7.3900000000000091E-2</v>
      </c>
      <c r="I10" s="33"/>
      <c r="J10" s="42">
        <f>K10*1.14</f>
        <v>213.4194</v>
      </c>
      <c r="K10" s="43">
        <v>187.21</v>
      </c>
      <c r="L10" s="48"/>
    </row>
    <row r="11" spans="1:14" hidden="1" x14ac:dyDescent="0.2">
      <c r="A11" s="37" t="s">
        <v>20</v>
      </c>
      <c r="B11" s="38"/>
      <c r="C11" s="39"/>
      <c r="D11" s="40"/>
      <c r="E11" s="46"/>
      <c r="F11" s="39"/>
      <c r="G11" s="40"/>
      <c r="H11" s="47"/>
      <c r="I11" s="33"/>
      <c r="J11" s="7"/>
      <c r="K11" s="9"/>
      <c r="L11" s="48"/>
    </row>
    <row r="12" spans="1:14" hidden="1" x14ac:dyDescent="0.2">
      <c r="A12" s="37" t="s">
        <v>21</v>
      </c>
      <c r="B12" s="38" t="s">
        <v>19</v>
      </c>
      <c r="C12" s="39">
        <v>0</v>
      </c>
      <c r="D12" s="40">
        <v>0</v>
      </c>
      <c r="E12" s="46">
        <v>0</v>
      </c>
      <c r="F12" s="39">
        <v>0.84359999999999991</v>
      </c>
      <c r="G12" s="40">
        <v>0.74</v>
      </c>
      <c r="H12" s="46">
        <v>5.7142857142857197E-2</v>
      </c>
      <c r="I12" s="33"/>
      <c r="J12" s="42">
        <f>K12*1.14</f>
        <v>0</v>
      </c>
      <c r="K12" s="43">
        <f>D12*1.066</f>
        <v>0</v>
      </c>
      <c r="L12" s="48"/>
    </row>
    <row r="13" spans="1:14" hidden="1" x14ac:dyDescent="0.2">
      <c r="A13" s="37" t="s">
        <v>22</v>
      </c>
      <c r="B13" s="38" t="s">
        <v>19</v>
      </c>
      <c r="C13" s="39">
        <v>0</v>
      </c>
      <c r="D13" s="40">
        <v>0</v>
      </c>
      <c r="E13" s="46">
        <v>0</v>
      </c>
      <c r="F13" s="39">
        <v>1.0602</v>
      </c>
      <c r="G13" s="40">
        <v>0.93</v>
      </c>
      <c r="H13" s="46">
        <v>6.8965517241379379E-2</v>
      </c>
      <c r="I13" s="33"/>
      <c r="J13" s="42">
        <f>K13*1.14</f>
        <v>0</v>
      </c>
      <c r="K13" s="43">
        <f>D13*1.076</f>
        <v>0</v>
      </c>
      <c r="L13" s="48"/>
    </row>
    <row r="14" spans="1:14" hidden="1" x14ac:dyDescent="0.2">
      <c r="A14" s="37" t="s">
        <v>23</v>
      </c>
      <c r="B14" s="38" t="s">
        <v>19</v>
      </c>
      <c r="C14" s="39">
        <v>0</v>
      </c>
      <c r="D14" s="40">
        <v>0</v>
      </c>
      <c r="E14" s="46">
        <v>0</v>
      </c>
      <c r="F14" s="39">
        <v>1.3907999999999998</v>
      </c>
      <c r="G14" s="40">
        <v>1.22</v>
      </c>
      <c r="H14" s="46">
        <v>8.0966183523514437E-2</v>
      </c>
      <c r="I14" s="33"/>
      <c r="J14" s="42">
        <f>K14*1.14</f>
        <v>0</v>
      </c>
      <c r="K14" s="43">
        <f>D14*1.076</f>
        <v>0</v>
      </c>
      <c r="L14" s="48"/>
    </row>
    <row r="15" spans="1:14" hidden="1" x14ac:dyDescent="0.2">
      <c r="A15" s="37" t="s">
        <v>24</v>
      </c>
      <c r="B15" s="38" t="s">
        <v>19</v>
      </c>
      <c r="C15" s="39">
        <v>0</v>
      </c>
      <c r="D15" s="40">
        <v>0</v>
      </c>
      <c r="E15" s="46">
        <v>0</v>
      </c>
      <c r="F15" s="39">
        <v>1.6415999999999997</v>
      </c>
      <c r="G15" s="40">
        <v>1.44</v>
      </c>
      <c r="H15" s="46">
        <v>8.2231951888296115E-2</v>
      </c>
      <c r="I15" s="33"/>
      <c r="J15" s="42">
        <f>K15*1.14</f>
        <v>0</v>
      </c>
      <c r="K15" s="43">
        <f>D15*1.077</f>
        <v>0</v>
      </c>
      <c r="L15" s="48"/>
    </row>
    <row r="16" spans="1:14" hidden="1" x14ac:dyDescent="0.2">
      <c r="A16" s="37" t="s">
        <v>25</v>
      </c>
      <c r="B16" s="38"/>
      <c r="C16" s="39"/>
      <c r="D16" s="40"/>
      <c r="E16" s="46"/>
      <c r="F16" s="39"/>
      <c r="G16" s="40"/>
      <c r="H16" s="47"/>
      <c r="I16" s="33"/>
      <c r="J16" s="7"/>
      <c r="K16" s="9"/>
      <c r="L16" s="49"/>
      <c r="M16" s="45"/>
      <c r="N16" s="45"/>
    </row>
    <row r="17" spans="1:12" ht="24" hidden="1" x14ac:dyDescent="0.2">
      <c r="A17" s="37" t="s">
        <v>26</v>
      </c>
      <c r="B17" s="29"/>
      <c r="C17" s="30"/>
      <c r="D17" s="31"/>
      <c r="E17" s="46"/>
      <c r="F17" s="30"/>
      <c r="G17" s="31"/>
      <c r="H17" s="47"/>
      <c r="I17" s="33"/>
      <c r="J17" s="42"/>
      <c r="K17" s="43"/>
      <c r="L17" s="48"/>
    </row>
    <row r="18" spans="1:12" hidden="1" x14ac:dyDescent="0.2">
      <c r="A18" s="37" t="s">
        <v>27</v>
      </c>
      <c r="B18" s="38" t="s">
        <v>19</v>
      </c>
      <c r="C18" s="39">
        <v>0</v>
      </c>
      <c r="D18" s="40">
        <v>0</v>
      </c>
      <c r="E18" s="46">
        <f>C18/J18-1</f>
        <v>-1</v>
      </c>
      <c r="F18" s="39">
        <v>176.71323979566904</v>
      </c>
      <c r="G18" s="40">
        <v>155.01161385585004</v>
      </c>
      <c r="H18" s="47">
        <v>7.3900000000000132E-2</v>
      </c>
      <c r="I18" s="33"/>
      <c r="J18" s="42">
        <f>K18*1.14</f>
        <v>213.4194</v>
      </c>
      <c r="K18" s="43">
        <v>187.21</v>
      </c>
      <c r="L18" s="48"/>
    </row>
    <row r="19" spans="1:12" hidden="1" x14ac:dyDescent="0.2">
      <c r="A19" s="37" t="s">
        <v>20</v>
      </c>
      <c r="B19" s="38"/>
      <c r="C19" s="39"/>
      <c r="D19" s="40"/>
      <c r="E19" s="46"/>
      <c r="F19" s="39"/>
      <c r="G19" s="40"/>
      <c r="H19" s="47"/>
      <c r="I19" s="33"/>
      <c r="J19" s="42"/>
      <c r="K19" s="43"/>
      <c r="L19" s="50"/>
    </row>
    <row r="20" spans="1:12" hidden="1" x14ac:dyDescent="0.2">
      <c r="A20" s="37" t="s">
        <v>21</v>
      </c>
      <c r="B20" s="38" t="s">
        <v>19</v>
      </c>
      <c r="C20" s="39">
        <v>0</v>
      </c>
      <c r="D20" s="40">
        <v>0</v>
      </c>
      <c r="E20" s="46">
        <v>0</v>
      </c>
      <c r="F20" s="39">
        <v>0.84359999999999991</v>
      </c>
      <c r="G20" s="40">
        <v>0.74</v>
      </c>
      <c r="H20" s="46">
        <v>5.7142857142857197E-2</v>
      </c>
      <c r="I20" s="33"/>
      <c r="J20" s="42">
        <f>K20*1.14</f>
        <v>0</v>
      </c>
      <c r="K20" s="43">
        <f>D20*1.066</f>
        <v>0</v>
      </c>
      <c r="L20" s="48"/>
    </row>
    <row r="21" spans="1:12" hidden="1" x14ac:dyDescent="0.2">
      <c r="A21" s="37" t="s">
        <v>22</v>
      </c>
      <c r="B21" s="38" t="s">
        <v>19</v>
      </c>
      <c r="C21" s="39">
        <v>0</v>
      </c>
      <c r="D21" s="40">
        <v>0</v>
      </c>
      <c r="E21" s="46">
        <v>0</v>
      </c>
      <c r="F21" s="39">
        <v>1.0602</v>
      </c>
      <c r="G21" s="40">
        <v>0.93</v>
      </c>
      <c r="H21" s="46">
        <v>6.8965517241379379E-2</v>
      </c>
      <c r="I21" s="33"/>
      <c r="J21" s="42">
        <f>K21*1.14</f>
        <v>0</v>
      </c>
      <c r="K21" s="43">
        <f>D21*1.076</f>
        <v>0</v>
      </c>
      <c r="L21" s="48"/>
    </row>
    <row r="22" spans="1:12" hidden="1" x14ac:dyDescent="0.2">
      <c r="A22" s="37" t="s">
        <v>23</v>
      </c>
      <c r="B22" s="38" t="s">
        <v>19</v>
      </c>
      <c r="C22" s="39">
        <v>0</v>
      </c>
      <c r="D22" s="40">
        <v>0</v>
      </c>
      <c r="E22" s="46">
        <v>0</v>
      </c>
      <c r="F22" s="39">
        <v>1.3907999999999998</v>
      </c>
      <c r="G22" s="40">
        <v>1.22</v>
      </c>
      <c r="H22" s="46">
        <v>8.0966183523514437E-2</v>
      </c>
      <c r="I22" s="33"/>
      <c r="J22" s="42">
        <f>K22*1.14</f>
        <v>0</v>
      </c>
      <c r="K22" s="43">
        <f>D22*1.076</f>
        <v>0</v>
      </c>
      <c r="L22" s="48"/>
    </row>
    <row r="23" spans="1:12" hidden="1" x14ac:dyDescent="0.2">
      <c r="A23" s="37" t="s">
        <v>24</v>
      </c>
      <c r="B23" s="38" t="s">
        <v>19</v>
      </c>
      <c r="C23" s="39">
        <v>0</v>
      </c>
      <c r="D23" s="40">
        <v>0</v>
      </c>
      <c r="E23" s="46">
        <v>0</v>
      </c>
      <c r="F23" s="39">
        <v>1.6415999999999997</v>
      </c>
      <c r="G23" s="40">
        <v>1.44</v>
      </c>
      <c r="H23" s="46">
        <v>8.2231951888296115E-2</v>
      </c>
      <c r="I23" s="33"/>
      <c r="J23" s="42">
        <f>K23*1.14</f>
        <v>0</v>
      </c>
      <c r="K23" s="43">
        <f>D23*1.077</f>
        <v>0</v>
      </c>
      <c r="L23" s="48"/>
    </row>
    <row r="24" spans="1:12" hidden="1" x14ac:dyDescent="0.2">
      <c r="A24" s="37"/>
      <c r="B24" s="38"/>
      <c r="C24" s="39"/>
      <c r="D24" s="40"/>
      <c r="E24" s="46"/>
      <c r="F24" s="39"/>
      <c r="G24" s="40"/>
      <c r="H24" s="46"/>
      <c r="I24" s="33"/>
      <c r="J24" s="42"/>
      <c r="K24" s="43"/>
      <c r="L24" s="48"/>
    </row>
    <row r="25" spans="1:12" hidden="1" x14ac:dyDescent="0.2">
      <c r="A25" s="37" t="s">
        <v>28</v>
      </c>
      <c r="B25" s="38"/>
      <c r="C25" s="39"/>
      <c r="D25" s="40"/>
      <c r="E25" s="46"/>
      <c r="F25" s="39"/>
      <c r="G25" s="40"/>
      <c r="H25" s="47"/>
      <c r="I25" s="33"/>
      <c r="J25" s="51"/>
      <c r="K25" s="9"/>
      <c r="L25" s="49"/>
    </row>
    <row r="26" spans="1:12" ht="24" hidden="1" x14ac:dyDescent="0.2">
      <c r="A26" s="37" t="s">
        <v>29</v>
      </c>
      <c r="B26" s="38"/>
      <c r="C26" s="39"/>
      <c r="D26" s="40"/>
      <c r="E26" s="46"/>
      <c r="F26" s="39"/>
      <c r="G26" s="40"/>
      <c r="H26" s="47"/>
      <c r="I26" s="33"/>
      <c r="J26" s="51"/>
      <c r="K26" s="9"/>
      <c r="L26" s="49"/>
    </row>
    <row r="27" spans="1:12" hidden="1" x14ac:dyDescent="0.2">
      <c r="A27" s="37" t="s">
        <v>27</v>
      </c>
      <c r="B27" s="38" t="s">
        <v>19</v>
      </c>
      <c r="C27" s="39">
        <v>0</v>
      </c>
      <c r="D27" s="40">
        <v>0</v>
      </c>
      <c r="E27" s="46">
        <f>C27/J27-1</f>
        <v>-1</v>
      </c>
      <c r="F27" s="39">
        <v>314.37779999999998</v>
      </c>
      <c r="G27" s="40">
        <v>275.77</v>
      </c>
      <c r="H27" s="47">
        <v>7.3884930708683808E-2</v>
      </c>
      <c r="I27" s="33"/>
      <c r="J27" s="42">
        <f>K27*1.14</f>
        <v>379.68839999999994</v>
      </c>
      <c r="K27" s="43">
        <v>333.06</v>
      </c>
      <c r="L27" s="48"/>
    </row>
    <row r="28" spans="1:12" hidden="1" x14ac:dyDescent="0.2">
      <c r="A28" s="37" t="s">
        <v>20</v>
      </c>
      <c r="B28" s="38" t="s">
        <v>19</v>
      </c>
      <c r="C28" s="39">
        <v>0</v>
      </c>
      <c r="D28" s="40">
        <v>0</v>
      </c>
      <c r="E28" s="46">
        <v>0</v>
      </c>
      <c r="F28" s="39">
        <v>1.3451999999999997</v>
      </c>
      <c r="G28" s="40">
        <v>1.18</v>
      </c>
      <c r="H28" s="47">
        <v>7.3898798689479378E-2</v>
      </c>
      <c r="I28" s="33"/>
      <c r="J28" s="42">
        <f>K28*1.14</f>
        <v>0</v>
      </c>
      <c r="K28" s="43">
        <f>D28*1.116</f>
        <v>0</v>
      </c>
      <c r="L28" s="48"/>
    </row>
    <row r="29" spans="1:12" hidden="1" x14ac:dyDescent="0.2">
      <c r="A29" s="37"/>
      <c r="B29" s="38"/>
      <c r="C29" s="39"/>
      <c r="D29" s="40"/>
      <c r="E29" s="46"/>
      <c r="F29" s="39"/>
      <c r="G29" s="40"/>
      <c r="H29" s="47"/>
      <c r="I29" s="33"/>
      <c r="J29" s="42"/>
      <c r="K29" s="43"/>
      <c r="L29" s="48"/>
    </row>
    <row r="30" spans="1:12" hidden="1" x14ac:dyDescent="0.2">
      <c r="A30" s="52" t="s">
        <v>30</v>
      </c>
      <c r="B30" s="38"/>
      <c r="C30" s="39"/>
      <c r="D30" s="40"/>
      <c r="E30" s="46"/>
      <c r="F30" s="39"/>
      <c r="G30" s="40"/>
      <c r="H30" s="47"/>
      <c r="I30" s="33"/>
      <c r="J30" s="51"/>
      <c r="K30" s="9"/>
      <c r="L30" s="49"/>
    </row>
    <row r="31" spans="1:12" ht="24" hidden="1" x14ac:dyDescent="0.2">
      <c r="A31" s="53" t="s">
        <v>31</v>
      </c>
      <c r="B31" s="38"/>
      <c r="C31" s="39"/>
      <c r="D31" s="40"/>
      <c r="E31" s="46"/>
      <c r="F31" s="39"/>
      <c r="G31" s="40"/>
      <c r="H31" s="47"/>
      <c r="I31" s="33"/>
      <c r="J31" s="51"/>
      <c r="K31" s="9"/>
      <c r="L31" s="10"/>
    </row>
    <row r="32" spans="1:12" hidden="1" x14ac:dyDescent="0.2">
      <c r="A32" s="37" t="s">
        <v>32</v>
      </c>
      <c r="B32" s="38" t="s">
        <v>19</v>
      </c>
      <c r="C32" s="39">
        <v>0</v>
      </c>
      <c r="D32" s="40">
        <v>0</v>
      </c>
      <c r="E32" s="46">
        <v>0</v>
      </c>
      <c r="F32" s="39"/>
      <c r="G32" s="40"/>
      <c r="H32" s="47"/>
      <c r="I32" s="33"/>
      <c r="J32" s="54">
        <f>K32*1.14</f>
        <v>0</v>
      </c>
      <c r="K32" s="43">
        <f>D32*1.12</f>
        <v>0</v>
      </c>
      <c r="L32" s="10"/>
    </row>
    <row r="33" spans="1:12" hidden="1" x14ac:dyDescent="0.2">
      <c r="A33" s="37" t="s">
        <v>20</v>
      </c>
      <c r="B33" s="38" t="s">
        <v>19</v>
      </c>
      <c r="C33" s="39">
        <v>0</v>
      </c>
      <c r="D33" s="40">
        <v>0</v>
      </c>
      <c r="E33" s="46">
        <v>0</v>
      </c>
      <c r="F33" s="39"/>
      <c r="G33" s="40"/>
      <c r="H33" s="47"/>
      <c r="I33" s="33"/>
      <c r="J33" s="54">
        <f>K33*1.14</f>
        <v>0</v>
      </c>
      <c r="K33" s="43">
        <f>D33*1.12</f>
        <v>0</v>
      </c>
      <c r="L33" s="10"/>
    </row>
    <row r="34" spans="1:12" hidden="1" x14ac:dyDescent="0.2">
      <c r="A34" s="37" t="s">
        <v>33</v>
      </c>
      <c r="B34" s="38" t="s">
        <v>19</v>
      </c>
      <c r="C34" s="39">
        <v>0</v>
      </c>
      <c r="D34" s="40">
        <v>0</v>
      </c>
      <c r="E34" s="46">
        <v>0</v>
      </c>
      <c r="F34" s="39"/>
      <c r="G34" s="40"/>
      <c r="H34" s="47"/>
      <c r="I34" s="33"/>
      <c r="J34" s="54">
        <f>K34*1.14</f>
        <v>0</v>
      </c>
      <c r="K34" s="43">
        <f>D34*1.12</f>
        <v>0</v>
      </c>
      <c r="L34" s="10"/>
    </row>
    <row r="35" spans="1:12" hidden="1" x14ac:dyDescent="0.2">
      <c r="A35" s="37" t="s">
        <v>34</v>
      </c>
      <c r="B35" s="38"/>
      <c r="C35" s="39"/>
      <c r="D35" s="40"/>
      <c r="E35" s="46"/>
      <c r="F35" s="39"/>
      <c r="G35" s="40"/>
      <c r="H35" s="47"/>
      <c r="I35" s="33"/>
      <c r="J35" s="42"/>
      <c r="K35" s="43"/>
      <c r="L35" s="50"/>
    </row>
    <row r="36" spans="1:12" hidden="1" x14ac:dyDescent="0.2">
      <c r="A36" s="37"/>
      <c r="B36" s="38"/>
      <c r="C36" s="39"/>
      <c r="D36" s="40"/>
      <c r="E36" s="46"/>
      <c r="F36" s="39"/>
      <c r="G36" s="40"/>
      <c r="H36" s="47"/>
      <c r="I36" s="33"/>
      <c r="J36" s="42"/>
      <c r="K36" s="43"/>
      <c r="L36" s="50"/>
    </row>
    <row r="37" spans="1:12" hidden="1" x14ac:dyDescent="0.2">
      <c r="A37" s="37" t="s">
        <v>35</v>
      </c>
      <c r="B37" s="38"/>
      <c r="C37" s="39"/>
      <c r="D37" s="40"/>
      <c r="E37" s="46"/>
      <c r="F37" s="39"/>
      <c r="G37" s="40"/>
      <c r="H37" s="47"/>
      <c r="I37" s="33"/>
      <c r="J37" s="42"/>
      <c r="K37" s="43"/>
      <c r="L37" s="50"/>
    </row>
    <row r="38" spans="1:12" hidden="1" x14ac:dyDescent="0.2">
      <c r="A38" s="37" t="s">
        <v>36</v>
      </c>
      <c r="B38" s="38"/>
      <c r="C38" s="39"/>
      <c r="D38" s="40"/>
      <c r="E38" s="46"/>
      <c r="F38" s="39"/>
      <c r="G38" s="40"/>
      <c r="H38" s="47"/>
      <c r="I38" s="33"/>
      <c r="J38" s="42"/>
      <c r="K38" s="43"/>
      <c r="L38" s="50"/>
    </row>
    <row r="39" spans="1:12" hidden="1" x14ac:dyDescent="0.2">
      <c r="A39" s="37" t="s">
        <v>32</v>
      </c>
      <c r="B39" s="38" t="s">
        <v>19</v>
      </c>
      <c r="C39" s="39">
        <v>0</v>
      </c>
      <c r="D39" s="40">
        <v>0</v>
      </c>
      <c r="E39" s="46">
        <v>0</v>
      </c>
      <c r="F39" s="39">
        <v>553.01855999999998</v>
      </c>
      <c r="G39" s="40">
        <v>485.10399999999998</v>
      </c>
      <c r="H39" s="47">
        <v>0.11999630595894994</v>
      </c>
      <c r="I39" s="33"/>
      <c r="J39" s="42">
        <f>K39*1.14</f>
        <v>0</v>
      </c>
      <c r="K39" s="43">
        <f>D39*1.076</f>
        <v>0</v>
      </c>
      <c r="L39" s="48"/>
    </row>
    <row r="40" spans="1:12" hidden="1" x14ac:dyDescent="0.2">
      <c r="A40" s="37" t="s">
        <v>37</v>
      </c>
      <c r="B40" s="38"/>
      <c r="C40" s="39"/>
      <c r="D40" s="40"/>
      <c r="E40" s="46"/>
      <c r="F40" s="39"/>
      <c r="G40" s="40"/>
      <c r="H40" s="47"/>
      <c r="I40" s="33"/>
      <c r="J40" s="42"/>
      <c r="K40" s="43"/>
      <c r="L40" s="48"/>
    </row>
    <row r="41" spans="1:12" hidden="1" x14ac:dyDescent="0.2">
      <c r="A41" s="37" t="s">
        <v>38</v>
      </c>
      <c r="B41" s="38" t="s">
        <v>19</v>
      </c>
      <c r="C41" s="39">
        <v>0</v>
      </c>
      <c r="D41" s="40">
        <v>0</v>
      </c>
      <c r="E41" s="46">
        <f>C41/J41-1</f>
        <v>-1</v>
      </c>
      <c r="F41" s="39">
        <v>0.82262399999999991</v>
      </c>
      <c r="G41" s="40">
        <v>0.72160000000000002</v>
      </c>
      <c r="H41" s="47">
        <v>0.12001353943657456</v>
      </c>
      <c r="I41" s="33"/>
      <c r="J41" s="42">
        <f>K41*1.14</f>
        <v>1.0602</v>
      </c>
      <c r="K41" s="43">
        <v>0.93</v>
      </c>
      <c r="L41" s="48"/>
    </row>
    <row r="42" spans="1:12" hidden="1" x14ac:dyDescent="0.2">
      <c r="A42" s="37" t="s">
        <v>39</v>
      </c>
      <c r="B42" s="38" t="s">
        <v>19</v>
      </c>
      <c r="C42" s="39">
        <v>0</v>
      </c>
      <c r="D42" s="40">
        <v>0</v>
      </c>
      <c r="E42" s="46">
        <f>C42/J42-1</f>
        <v>-1</v>
      </c>
      <c r="F42" s="39">
        <v>0.51037799999999989</v>
      </c>
      <c r="G42" s="40">
        <v>0.44769999999999999</v>
      </c>
      <c r="H42" s="47">
        <v>0.1200227022507739</v>
      </c>
      <c r="I42" s="33"/>
      <c r="J42" s="42">
        <f>K42*1.14</f>
        <v>0.6611999999999999</v>
      </c>
      <c r="K42" s="43">
        <v>0.57999999999999996</v>
      </c>
      <c r="L42" s="48"/>
    </row>
    <row r="43" spans="1:12" hidden="1" x14ac:dyDescent="0.2">
      <c r="A43" s="37" t="s">
        <v>40</v>
      </c>
      <c r="B43" s="38" t="s">
        <v>19</v>
      </c>
      <c r="C43" s="39">
        <v>0</v>
      </c>
      <c r="D43" s="40">
        <v>0</v>
      </c>
      <c r="E43" s="46">
        <f>C43/J43-1</f>
        <v>-1</v>
      </c>
      <c r="F43" s="39">
        <v>0.36172199999999999</v>
      </c>
      <c r="G43" s="40">
        <v>0.31730000000000003</v>
      </c>
      <c r="H43" s="47">
        <v>0.120014119308154</v>
      </c>
      <c r="I43" s="33"/>
      <c r="J43" s="42">
        <f>K43*1.14</f>
        <v>0.46739999999999993</v>
      </c>
      <c r="K43" s="43">
        <v>0.41</v>
      </c>
      <c r="L43" s="48"/>
    </row>
    <row r="44" spans="1:12" hidden="1" x14ac:dyDescent="0.2">
      <c r="A44" s="37" t="s">
        <v>41</v>
      </c>
      <c r="B44" s="38"/>
      <c r="C44" s="39"/>
      <c r="D44" s="40"/>
      <c r="E44" s="46"/>
      <c r="F44" s="39"/>
      <c r="G44" s="40"/>
      <c r="H44" s="47"/>
      <c r="I44" s="33"/>
      <c r="J44" s="7"/>
      <c r="K44" s="9"/>
      <c r="L44" s="48"/>
    </row>
    <row r="45" spans="1:12" hidden="1" x14ac:dyDescent="0.2">
      <c r="A45" s="37" t="s">
        <v>38</v>
      </c>
      <c r="B45" s="38" t="s">
        <v>19</v>
      </c>
      <c r="C45" s="39">
        <v>0</v>
      </c>
      <c r="D45" s="40">
        <v>0</v>
      </c>
      <c r="E45" s="46">
        <v>0</v>
      </c>
      <c r="F45" s="39">
        <v>2.8985639999999999</v>
      </c>
      <c r="G45" s="40">
        <v>2.5426000000000002</v>
      </c>
      <c r="H45" s="47">
        <v>0.11998758920183311</v>
      </c>
      <c r="I45" s="33"/>
      <c r="J45" s="34">
        <f>K45*1.14</f>
        <v>0</v>
      </c>
      <c r="K45" s="35">
        <f>D45*1.075</f>
        <v>0</v>
      </c>
      <c r="L45" s="48"/>
    </row>
    <row r="46" spans="1:12" hidden="1" x14ac:dyDescent="0.2">
      <c r="A46" s="37" t="s">
        <v>39</v>
      </c>
      <c r="B46" s="38" t="s">
        <v>19</v>
      </c>
      <c r="C46" s="39">
        <v>0</v>
      </c>
      <c r="D46" s="40">
        <v>0</v>
      </c>
      <c r="E46" s="46">
        <f>C46/J46-1</f>
        <v>-1</v>
      </c>
      <c r="F46" s="39">
        <v>0.76630799999999999</v>
      </c>
      <c r="G46" s="40">
        <v>0.67220000000000002</v>
      </c>
      <c r="H46" s="47">
        <v>0.11996001332889049</v>
      </c>
      <c r="I46" s="33"/>
      <c r="J46" s="34">
        <f>K46*1.14</f>
        <v>0.9917999999999999</v>
      </c>
      <c r="K46" s="35">
        <v>0.87</v>
      </c>
      <c r="L46" s="48"/>
    </row>
    <row r="47" spans="1:12" hidden="1" x14ac:dyDescent="0.2">
      <c r="A47" s="37" t="s">
        <v>40</v>
      </c>
      <c r="B47" s="38" t="s">
        <v>19</v>
      </c>
      <c r="C47" s="39">
        <v>0</v>
      </c>
      <c r="D47" s="40">
        <v>0</v>
      </c>
      <c r="E47" s="46">
        <f>C47/J47-1</f>
        <v>-1</v>
      </c>
      <c r="F47" s="39">
        <v>0.41741099999999992</v>
      </c>
      <c r="G47" s="40">
        <v>0.36614999999999998</v>
      </c>
      <c r="H47" s="47">
        <v>0.11996475544920157</v>
      </c>
      <c r="I47" s="33"/>
      <c r="J47" s="34">
        <f>K47*1.14</f>
        <v>0.53579999999999994</v>
      </c>
      <c r="K47" s="35">
        <v>0.47</v>
      </c>
      <c r="L47" s="48"/>
    </row>
    <row r="48" spans="1:12" hidden="1" x14ac:dyDescent="0.2">
      <c r="A48" s="37" t="s">
        <v>42</v>
      </c>
      <c r="B48" s="38" t="s">
        <v>19</v>
      </c>
      <c r="C48" s="39">
        <v>0</v>
      </c>
      <c r="D48" s="40">
        <v>0</v>
      </c>
      <c r="E48" s="46">
        <f>C48/J48-1</f>
        <v>-1</v>
      </c>
      <c r="F48" s="39">
        <v>65.543729999999996</v>
      </c>
      <c r="G48" s="40">
        <v>57.494500000000002</v>
      </c>
      <c r="H48" s="47">
        <v>0.11999869607487809</v>
      </c>
      <c r="I48" s="33"/>
      <c r="J48" s="34">
        <f>K48*1.14</f>
        <v>79.161599999999993</v>
      </c>
      <c r="K48" s="35">
        <v>69.44</v>
      </c>
      <c r="L48" s="48"/>
    </row>
    <row r="49" spans="1:14" hidden="1" x14ac:dyDescent="0.2">
      <c r="A49" s="37"/>
      <c r="B49" s="38"/>
      <c r="C49" s="39"/>
      <c r="D49" s="40"/>
      <c r="E49" s="46"/>
      <c r="F49" s="39"/>
      <c r="G49" s="40"/>
      <c r="H49" s="47"/>
      <c r="I49" s="33"/>
      <c r="J49" s="9"/>
      <c r="K49" s="9"/>
      <c r="L49" s="10"/>
    </row>
    <row r="50" spans="1:14" ht="24" hidden="1" x14ac:dyDescent="0.2">
      <c r="A50" s="55" t="s">
        <v>43</v>
      </c>
      <c r="B50" s="38"/>
      <c r="C50" s="39"/>
      <c r="D50" s="40"/>
      <c r="E50" s="46"/>
      <c r="F50" s="39"/>
      <c r="G50" s="40"/>
      <c r="H50" s="47"/>
      <c r="I50" s="33"/>
      <c r="J50" s="9"/>
      <c r="K50" s="9"/>
      <c r="L50" s="10"/>
    </row>
    <row r="51" spans="1:14" hidden="1" x14ac:dyDescent="0.2">
      <c r="A51" s="37" t="s">
        <v>44</v>
      </c>
      <c r="B51" s="38" t="s">
        <v>45</v>
      </c>
      <c r="C51" s="39">
        <v>0</v>
      </c>
      <c r="D51" s="40">
        <v>0</v>
      </c>
      <c r="E51" s="46">
        <f>C51/J51-1</f>
        <v>-1</v>
      </c>
      <c r="F51" s="39">
        <v>0.26</v>
      </c>
      <c r="G51" s="40">
        <v>0.26</v>
      </c>
      <c r="H51" s="47">
        <v>-0.10034602076124557</v>
      </c>
      <c r="I51" s="33"/>
      <c r="J51" s="56">
        <v>0.24</v>
      </c>
      <c r="K51" s="57">
        <v>0.24</v>
      </c>
      <c r="L51" s="50"/>
    </row>
    <row r="52" spans="1:14" hidden="1" x14ac:dyDescent="0.2">
      <c r="A52" s="37" t="s">
        <v>46</v>
      </c>
      <c r="B52" s="38" t="s">
        <v>45</v>
      </c>
      <c r="C52" s="39">
        <v>0</v>
      </c>
      <c r="D52" s="40">
        <v>0</v>
      </c>
      <c r="E52" s="46">
        <f>C52/J52-1</f>
        <v>-1</v>
      </c>
      <c r="F52" s="39">
        <v>0.13</v>
      </c>
      <c r="G52" s="40">
        <v>0.13</v>
      </c>
      <c r="H52" s="58">
        <v>-0.1875</v>
      </c>
      <c r="I52" s="33"/>
      <c r="J52" s="56">
        <v>0.12</v>
      </c>
      <c r="K52" s="57">
        <v>0.12</v>
      </c>
      <c r="L52" s="50"/>
    </row>
    <row r="53" spans="1:14" hidden="1" x14ac:dyDescent="0.2">
      <c r="A53" s="37"/>
      <c r="B53" s="29"/>
      <c r="C53" s="30"/>
      <c r="D53" s="31"/>
      <c r="E53" s="32"/>
      <c r="F53" s="30"/>
      <c r="G53" s="31"/>
      <c r="H53" s="32"/>
      <c r="I53" s="33"/>
      <c r="J53" s="51"/>
      <c r="K53" s="9"/>
      <c r="L53" s="10"/>
    </row>
    <row r="54" spans="1:14" hidden="1" x14ac:dyDescent="0.2">
      <c r="A54" s="957" t="s">
        <v>47</v>
      </c>
      <c r="B54" s="957"/>
      <c r="C54" s="957"/>
      <c r="D54" s="957"/>
      <c r="E54" s="957"/>
      <c r="F54" s="957"/>
      <c r="G54" s="957"/>
      <c r="H54" s="957"/>
      <c r="I54" s="11"/>
      <c r="J54" s="7"/>
      <c r="K54" s="9"/>
      <c r="L54" s="10"/>
    </row>
    <row r="55" spans="1:14" hidden="1" x14ac:dyDescent="0.25">
      <c r="A55" s="12" t="s">
        <v>2</v>
      </c>
      <c r="B55" s="13" t="s">
        <v>3</v>
      </c>
      <c r="C55" s="962" t="s">
        <v>4</v>
      </c>
      <c r="D55" s="961"/>
      <c r="E55" s="961"/>
      <c r="F55" s="961" t="s">
        <v>5</v>
      </c>
      <c r="G55" s="961"/>
      <c r="H55" s="961"/>
      <c r="I55" s="15"/>
      <c r="J55" s="959" t="s">
        <v>6</v>
      </c>
      <c r="K55" s="960"/>
      <c r="L55" s="960"/>
      <c r="M55" s="16"/>
      <c r="N55" s="16"/>
    </row>
    <row r="56" spans="1:14" hidden="1" x14ac:dyDescent="0.25">
      <c r="A56" s="12"/>
      <c r="B56" s="13"/>
      <c r="C56" s="961" t="s">
        <v>7</v>
      </c>
      <c r="D56" s="961"/>
      <c r="E56" s="961"/>
      <c r="F56" s="961" t="s">
        <v>7</v>
      </c>
      <c r="G56" s="961"/>
      <c r="H56" s="961"/>
      <c r="I56" s="15"/>
      <c r="J56" s="960" t="s">
        <v>8</v>
      </c>
      <c r="K56" s="960"/>
      <c r="L56" s="960"/>
      <c r="M56" s="16"/>
      <c r="N56" s="16"/>
    </row>
    <row r="57" spans="1:14" hidden="1" x14ac:dyDescent="0.2">
      <c r="A57" s="12"/>
      <c r="B57" s="13"/>
      <c r="C57" s="17" t="s">
        <v>9</v>
      </c>
      <c r="D57" s="18" t="s">
        <v>10</v>
      </c>
      <c r="E57" s="19" t="s">
        <v>11</v>
      </c>
      <c r="F57" s="17" t="s">
        <v>9</v>
      </c>
      <c r="G57" s="18" t="s">
        <v>10</v>
      </c>
      <c r="H57" s="20" t="s">
        <v>11</v>
      </c>
      <c r="I57" s="15"/>
      <c r="J57" s="21" t="s">
        <v>9</v>
      </c>
      <c r="K57" s="22" t="s">
        <v>10</v>
      </c>
      <c r="L57" s="23" t="s">
        <v>11</v>
      </c>
      <c r="M57" s="16"/>
      <c r="N57" s="16"/>
    </row>
    <row r="58" spans="1:14" hidden="1" x14ac:dyDescent="0.2">
      <c r="A58" s="24"/>
      <c r="B58" s="13"/>
      <c r="C58" s="958" t="s">
        <v>12</v>
      </c>
      <c r="D58" s="958"/>
      <c r="E58" s="25"/>
      <c r="F58" s="958" t="s">
        <v>13</v>
      </c>
      <c r="G58" s="958"/>
      <c r="H58" s="26"/>
      <c r="I58" s="15"/>
      <c r="J58" s="963" t="s">
        <v>14</v>
      </c>
      <c r="K58" s="963"/>
      <c r="L58" s="27"/>
      <c r="M58" s="16"/>
      <c r="N58" s="16"/>
    </row>
    <row r="59" spans="1:14" hidden="1" x14ac:dyDescent="0.2">
      <c r="A59" s="37"/>
      <c r="B59" s="29"/>
      <c r="C59" s="30"/>
      <c r="D59" s="31"/>
      <c r="E59" s="32"/>
      <c r="F59" s="30"/>
      <c r="G59" s="31"/>
      <c r="H59" s="32"/>
      <c r="I59" s="33"/>
      <c r="J59" s="34"/>
      <c r="K59" s="35"/>
      <c r="L59" s="36"/>
    </row>
    <row r="60" spans="1:14" hidden="1" x14ac:dyDescent="0.2">
      <c r="A60" s="28" t="s">
        <v>48</v>
      </c>
      <c r="B60" s="29"/>
      <c r="C60" s="9"/>
      <c r="D60" s="31"/>
      <c r="E60" s="32"/>
      <c r="F60" s="59"/>
      <c r="G60" s="31"/>
      <c r="H60" s="32"/>
      <c r="I60" s="33"/>
      <c r="J60" s="51"/>
      <c r="K60" s="35"/>
      <c r="L60" s="36"/>
    </row>
    <row r="61" spans="1:14" hidden="1" x14ac:dyDescent="0.2">
      <c r="A61" s="37" t="s">
        <v>49</v>
      </c>
      <c r="B61" s="29" t="s">
        <v>19</v>
      </c>
      <c r="C61" s="30">
        <v>0</v>
      </c>
      <c r="D61" s="31">
        <v>0</v>
      </c>
      <c r="E61" s="46">
        <v>0</v>
      </c>
      <c r="F61" s="30">
        <v>75.764810479216337</v>
      </c>
      <c r="G61" s="31">
        <v>66.460360069488019</v>
      </c>
      <c r="H61" s="47">
        <v>5.4999999999999938E-2</v>
      </c>
      <c r="I61" s="33"/>
      <c r="J61" s="34">
        <f>K61*1.14</f>
        <v>0</v>
      </c>
      <c r="K61" s="35">
        <f>D61*1.16</f>
        <v>0</v>
      </c>
      <c r="L61" s="60"/>
    </row>
    <row r="62" spans="1:14" hidden="1" x14ac:dyDescent="0.2">
      <c r="A62" s="37" t="s">
        <v>50</v>
      </c>
      <c r="B62" s="29" t="s">
        <v>19</v>
      </c>
      <c r="C62" s="30">
        <v>0</v>
      </c>
      <c r="D62" s="31">
        <v>0</v>
      </c>
      <c r="E62" s="46">
        <v>0</v>
      </c>
      <c r="F62" s="30">
        <v>75.764810479216337</v>
      </c>
      <c r="G62" s="31">
        <v>66.460360069488019</v>
      </c>
      <c r="H62" s="47">
        <v>5.4999999999999938E-2</v>
      </c>
      <c r="I62" s="33"/>
      <c r="J62" s="34">
        <f>K62*1.14</f>
        <v>0</v>
      </c>
      <c r="K62" s="35">
        <f t="shared" ref="K62:K103" si="0">D62*1.16</f>
        <v>0</v>
      </c>
      <c r="L62" s="60"/>
    </row>
    <row r="63" spans="1:14" hidden="1" x14ac:dyDescent="0.2">
      <c r="A63" s="37" t="s">
        <v>51</v>
      </c>
      <c r="B63" s="29" t="s">
        <v>19</v>
      </c>
      <c r="C63" s="30">
        <v>0</v>
      </c>
      <c r="D63" s="31">
        <v>0</v>
      </c>
      <c r="E63" s="46">
        <v>0</v>
      </c>
      <c r="F63" s="30">
        <v>57.937796248812496</v>
      </c>
      <c r="G63" s="31">
        <v>50.822628288432021</v>
      </c>
      <c r="H63" s="47">
        <v>5.4999999999999938E-2</v>
      </c>
      <c r="I63" s="33"/>
      <c r="J63" s="34">
        <f>K63*1.14</f>
        <v>0</v>
      </c>
      <c r="K63" s="35">
        <f t="shared" si="0"/>
        <v>0</v>
      </c>
      <c r="L63" s="60"/>
    </row>
    <row r="64" spans="1:14" hidden="1" x14ac:dyDescent="0.2">
      <c r="A64" s="37" t="s">
        <v>52</v>
      </c>
      <c r="B64" s="29"/>
      <c r="C64" s="30"/>
      <c r="D64" s="31"/>
      <c r="E64" s="32"/>
      <c r="F64" s="30"/>
      <c r="G64" s="31"/>
      <c r="H64" s="32"/>
      <c r="I64" s="33"/>
      <c r="J64" s="61"/>
      <c r="K64" s="35"/>
      <c r="L64" s="60"/>
    </row>
    <row r="65" spans="1:12" hidden="1" x14ac:dyDescent="0.2">
      <c r="A65" s="37" t="s">
        <v>53</v>
      </c>
      <c r="B65" s="29" t="s">
        <v>19</v>
      </c>
      <c r="C65" s="30">
        <v>0</v>
      </c>
      <c r="D65" s="31">
        <v>0</v>
      </c>
      <c r="E65" s="46">
        <v>0</v>
      </c>
      <c r="F65" s="30">
        <v>9.3591824709620166</v>
      </c>
      <c r="G65" s="31">
        <v>8.2098091850544019</v>
      </c>
      <c r="H65" s="62">
        <v>5.4999999999999938E-2</v>
      </c>
      <c r="I65" s="33"/>
      <c r="J65" s="34">
        <f>K65*1.14</f>
        <v>0</v>
      </c>
      <c r="K65" s="35">
        <f t="shared" si="0"/>
        <v>0</v>
      </c>
      <c r="L65" s="60"/>
    </row>
    <row r="66" spans="1:12" hidden="1" x14ac:dyDescent="0.2">
      <c r="A66" s="37" t="s">
        <v>54</v>
      </c>
      <c r="B66" s="29" t="s">
        <v>19</v>
      </c>
      <c r="C66" s="30">
        <v>0</v>
      </c>
      <c r="D66" s="31">
        <v>0</v>
      </c>
      <c r="E66" s="46">
        <v>0</v>
      </c>
      <c r="F66" s="30">
        <v>9.81</v>
      </c>
      <c r="G66" s="31">
        <v>8.6</v>
      </c>
      <c r="H66" s="62">
        <v>5.5E-2</v>
      </c>
      <c r="I66" s="33"/>
      <c r="J66" s="34">
        <f>K66*1.14</f>
        <v>0</v>
      </c>
      <c r="K66" s="35">
        <f t="shared" si="0"/>
        <v>0</v>
      </c>
      <c r="L66" s="60"/>
    </row>
    <row r="67" spans="1:12" hidden="1" x14ac:dyDescent="0.2">
      <c r="A67" s="37" t="s">
        <v>55</v>
      </c>
      <c r="B67" s="29" t="s">
        <v>19</v>
      </c>
      <c r="C67" s="30">
        <v>0</v>
      </c>
      <c r="D67" s="31">
        <v>0</v>
      </c>
      <c r="E67" s="46">
        <v>0</v>
      </c>
      <c r="F67" s="30">
        <v>11.66</v>
      </c>
      <c r="G67" s="31">
        <v>10.23</v>
      </c>
      <c r="H67" s="62">
        <v>5.5E-2</v>
      </c>
      <c r="I67" s="33"/>
      <c r="J67" s="34">
        <f>K67*1.14</f>
        <v>0</v>
      </c>
      <c r="K67" s="35">
        <f t="shared" si="0"/>
        <v>0</v>
      </c>
      <c r="L67" s="60"/>
    </row>
    <row r="68" spans="1:12" hidden="1" x14ac:dyDescent="0.2">
      <c r="A68" s="37" t="s">
        <v>56</v>
      </c>
      <c r="B68" s="29" t="s">
        <v>19</v>
      </c>
      <c r="C68" s="30">
        <v>0</v>
      </c>
      <c r="D68" s="31">
        <v>0</v>
      </c>
      <c r="E68" s="46">
        <v>0</v>
      </c>
      <c r="F68" s="30">
        <v>14.57</v>
      </c>
      <c r="G68" s="31">
        <v>12.78</v>
      </c>
      <c r="H68" s="62">
        <v>5.5E-2</v>
      </c>
      <c r="I68" s="33"/>
      <c r="J68" s="34">
        <f>K68*1.14</f>
        <v>0</v>
      </c>
      <c r="K68" s="35">
        <f t="shared" si="0"/>
        <v>0</v>
      </c>
      <c r="L68" s="60"/>
    </row>
    <row r="69" spans="1:12" hidden="1" x14ac:dyDescent="0.2">
      <c r="A69" s="37" t="s">
        <v>57</v>
      </c>
      <c r="B69" s="29"/>
      <c r="C69" s="30"/>
      <c r="D69" s="31"/>
      <c r="E69" s="32"/>
      <c r="F69" s="30"/>
      <c r="G69" s="31"/>
      <c r="H69" s="32"/>
      <c r="I69" s="33"/>
      <c r="J69" s="61"/>
      <c r="K69" s="35"/>
      <c r="L69" s="60"/>
    </row>
    <row r="70" spans="1:12" hidden="1" x14ac:dyDescent="0.2">
      <c r="A70" s="37" t="s">
        <v>53</v>
      </c>
      <c r="B70" s="29" t="s">
        <v>19</v>
      </c>
      <c r="C70" s="30">
        <v>0</v>
      </c>
      <c r="D70" s="31">
        <v>0</v>
      </c>
      <c r="E70" s="46">
        <v>0</v>
      </c>
      <c r="F70" s="30">
        <v>14.467311314115001</v>
      </c>
      <c r="G70" s="31">
        <v>12.690623959750003</v>
      </c>
      <c r="H70" s="62">
        <v>5.4999999999999938E-2</v>
      </c>
      <c r="I70" s="33"/>
      <c r="J70" s="34">
        <f t="shared" ref="J70:J75" si="1">K70*1.14</f>
        <v>0</v>
      </c>
      <c r="K70" s="35">
        <f t="shared" si="0"/>
        <v>0</v>
      </c>
      <c r="L70" s="60"/>
    </row>
    <row r="71" spans="1:12" hidden="1" x14ac:dyDescent="0.2">
      <c r="A71" s="37" t="s">
        <v>58</v>
      </c>
      <c r="B71" s="29" t="s">
        <v>19</v>
      </c>
      <c r="C71" s="30">
        <v>0</v>
      </c>
      <c r="D71" s="31">
        <v>0</v>
      </c>
      <c r="E71" s="46">
        <v>0</v>
      </c>
      <c r="F71" s="30">
        <v>17.27</v>
      </c>
      <c r="G71" s="31">
        <v>15.15</v>
      </c>
      <c r="H71" s="62">
        <v>5.5E-2</v>
      </c>
      <c r="I71" s="33"/>
      <c r="J71" s="34">
        <f t="shared" si="1"/>
        <v>0</v>
      </c>
      <c r="K71" s="35">
        <f t="shared" si="0"/>
        <v>0</v>
      </c>
      <c r="L71" s="60"/>
    </row>
    <row r="72" spans="1:12" hidden="1" x14ac:dyDescent="0.2">
      <c r="A72" s="37" t="s">
        <v>55</v>
      </c>
      <c r="B72" s="29" t="s">
        <v>19</v>
      </c>
      <c r="C72" s="30">
        <v>0</v>
      </c>
      <c r="D72" s="31">
        <v>0</v>
      </c>
      <c r="E72" s="46">
        <v>0</v>
      </c>
      <c r="F72" s="30">
        <v>19.690000000000001</v>
      </c>
      <c r="G72" s="31">
        <v>17.27</v>
      </c>
      <c r="H72" s="62">
        <v>5.5E-2</v>
      </c>
      <c r="I72" s="33"/>
      <c r="J72" s="34">
        <f t="shared" si="1"/>
        <v>0</v>
      </c>
      <c r="K72" s="35">
        <f t="shared" si="0"/>
        <v>0</v>
      </c>
      <c r="L72" s="60"/>
    </row>
    <row r="73" spans="1:12" hidden="1" x14ac:dyDescent="0.2">
      <c r="A73" s="37" t="s">
        <v>56</v>
      </c>
      <c r="B73" s="29" t="s">
        <v>19</v>
      </c>
      <c r="C73" s="30">
        <v>0</v>
      </c>
      <c r="D73" s="31">
        <v>0</v>
      </c>
      <c r="E73" s="46">
        <v>0</v>
      </c>
      <c r="F73" s="30">
        <v>23.62</v>
      </c>
      <c r="G73" s="31">
        <v>20.72</v>
      </c>
      <c r="H73" s="62">
        <v>5.5E-2</v>
      </c>
      <c r="I73" s="33"/>
      <c r="J73" s="34">
        <f t="shared" si="1"/>
        <v>0</v>
      </c>
      <c r="K73" s="35">
        <f t="shared" si="0"/>
        <v>0</v>
      </c>
      <c r="L73" s="60"/>
    </row>
    <row r="74" spans="1:12" hidden="1" x14ac:dyDescent="0.2">
      <c r="A74" s="37" t="s">
        <v>59</v>
      </c>
      <c r="B74" s="29" t="s">
        <v>19</v>
      </c>
      <c r="C74" s="30">
        <v>0</v>
      </c>
      <c r="D74" s="31">
        <v>0</v>
      </c>
      <c r="E74" s="46">
        <v>0</v>
      </c>
      <c r="F74" s="30">
        <v>7.0193868532215147</v>
      </c>
      <c r="G74" s="31">
        <v>6.1573568887908028</v>
      </c>
      <c r="H74" s="47">
        <v>5.4999999999999938E-2</v>
      </c>
      <c r="I74" s="33"/>
      <c r="J74" s="34">
        <f t="shared" si="1"/>
        <v>0</v>
      </c>
      <c r="K74" s="35">
        <f t="shared" si="0"/>
        <v>0</v>
      </c>
      <c r="L74" s="60"/>
    </row>
    <row r="75" spans="1:12" hidden="1" x14ac:dyDescent="0.2">
      <c r="A75" s="37" t="s">
        <v>60</v>
      </c>
      <c r="B75" s="29" t="s">
        <v>19</v>
      </c>
      <c r="C75" s="30">
        <v>0</v>
      </c>
      <c r="D75" s="31">
        <v>0</v>
      </c>
      <c r="E75" s="46">
        <v>0</v>
      </c>
      <c r="F75" s="30">
        <v>9.3591824709620166</v>
      </c>
      <c r="G75" s="31">
        <v>8.2098091850544019</v>
      </c>
      <c r="H75" s="47">
        <v>5.4999999999999938E-2</v>
      </c>
      <c r="I75" s="33"/>
      <c r="J75" s="34">
        <f t="shared" si="1"/>
        <v>0</v>
      </c>
      <c r="K75" s="35">
        <f t="shared" si="0"/>
        <v>0</v>
      </c>
      <c r="L75" s="60"/>
    </row>
    <row r="76" spans="1:12" hidden="1" x14ac:dyDescent="0.2">
      <c r="A76" s="37" t="s">
        <v>61</v>
      </c>
      <c r="B76" s="29"/>
      <c r="C76" s="30"/>
      <c r="D76" s="31"/>
      <c r="E76" s="41"/>
      <c r="F76" s="30"/>
      <c r="G76" s="31"/>
      <c r="H76" s="41"/>
      <c r="I76" s="33"/>
      <c r="J76" s="61"/>
      <c r="K76" s="35"/>
      <c r="L76" s="60"/>
    </row>
    <row r="77" spans="1:12" hidden="1" x14ac:dyDescent="0.2">
      <c r="A77" s="63" t="s">
        <v>62</v>
      </c>
      <c r="B77" s="29" t="s">
        <v>19</v>
      </c>
      <c r="C77" s="30">
        <v>0</v>
      </c>
      <c r="D77" s="31">
        <v>0</v>
      </c>
      <c r="E77" s="46">
        <v>0</v>
      </c>
      <c r="F77" s="30">
        <v>2855.2338540000001</v>
      </c>
      <c r="G77" s="31">
        <v>2504.5911000000001</v>
      </c>
      <c r="H77" s="47">
        <v>5.4999999999999938E-2</v>
      </c>
      <c r="I77" s="33"/>
      <c r="J77" s="34">
        <f>K77*1.14</f>
        <v>0</v>
      </c>
      <c r="K77" s="35">
        <f t="shared" si="0"/>
        <v>0</v>
      </c>
      <c r="L77" s="60"/>
    </row>
    <row r="78" spans="1:12" hidden="1" x14ac:dyDescent="0.2">
      <c r="A78" s="63" t="s">
        <v>63</v>
      </c>
      <c r="B78" s="29" t="s">
        <v>19</v>
      </c>
      <c r="C78" s="30">
        <v>0</v>
      </c>
      <c r="D78" s="31">
        <v>0</v>
      </c>
      <c r="E78" s="46">
        <v>0</v>
      </c>
      <c r="F78" s="30">
        <v>3172.4820599999998</v>
      </c>
      <c r="G78" s="31">
        <v>2782.8789999999999</v>
      </c>
      <c r="H78" s="47">
        <v>5.4999999999999938E-2</v>
      </c>
      <c r="I78" s="33"/>
      <c r="J78" s="34">
        <f>K78*1.14</f>
        <v>0</v>
      </c>
      <c r="K78" s="35">
        <f t="shared" si="0"/>
        <v>0</v>
      </c>
      <c r="L78" s="60"/>
    </row>
    <row r="79" spans="1:12" hidden="1" x14ac:dyDescent="0.2">
      <c r="A79" s="63" t="s">
        <v>64</v>
      </c>
      <c r="B79" s="29" t="s">
        <v>19</v>
      </c>
      <c r="C79" s="30">
        <v>0</v>
      </c>
      <c r="D79" s="31">
        <v>0</v>
      </c>
      <c r="E79" s="46">
        <v>0</v>
      </c>
      <c r="F79" s="30">
        <v>6344.9641199999996</v>
      </c>
      <c r="G79" s="31">
        <v>5565.7579999999998</v>
      </c>
      <c r="H79" s="47">
        <v>5.4999999999999938E-2</v>
      </c>
      <c r="I79" s="33"/>
      <c r="J79" s="34">
        <f>K79*1.14</f>
        <v>0</v>
      </c>
      <c r="K79" s="35">
        <f t="shared" si="0"/>
        <v>0</v>
      </c>
      <c r="L79" s="60"/>
    </row>
    <row r="80" spans="1:12" hidden="1" x14ac:dyDescent="0.2">
      <c r="A80" s="63" t="s">
        <v>65</v>
      </c>
      <c r="B80" s="29" t="s">
        <v>19</v>
      </c>
      <c r="C80" s="30">
        <v>0</v>
      </c>
      <c r="D80" s="31">
        <v>0</v>
      </c>
      <c r="E80" s="46">
        <v>0</v>
      </c>
      <c r="F80" s="30">
        <v>9200.1979740000024</v>
      </c>
      <c r="G80" s="31">
        <v>8070.3491000000022</v>
      </c>
      <c r="H80" s="47">
        <v>5.4999999999999938E-2</v>
      </c>
      <c r="I80" s="33"/>
      <c r="J80" s="34">
        <f>K80*1.14</f>
        <v>0</v>
      </c>
      <c r="K80" s="35">
        <f t="shared" si="0"/>
        <v>0</v>
      </c>
      <c r="L80" s="60"/>
    </row>
    <row r="81" spans="1:21" hidden="1" x14ac:dyDescent="0.2">
      <c r="A81" s="37" t="s">
        <v>66</v>
      </c>
      <c r="B81" s="29" t="s">
        <v>19</v>
      </c>
      <c r="C81" s="30">
        <v>0</v>
      </c>
      <c r="D81" s="31">
        <v>0</v>
      </c>
      <c r="E81" s="46">
        <v>0</v>
      </c>
      <c r="F81" s="30">
        <v>936.61187857380014</v>
      </c>
      <c r="G81" s="31">
        <v>821.58936717000017</v>
      </c>
      <c r="H81" s="47">
        <v>5.4999999999999938E-2</v>
      </c>
      <c r="I81" s="33"/>
      <c r="J81" s="34">
        <f>K81*1.14</f>
        <v>0</v>
      </c>
      <c r="K81" s="35">
        <f t="shared" si="0"/>
        <v>0</v>
      </c>
      <c r="L81" s="60"/>
    </row>
    <row r="82" spans="1:21" hidden="1" x14ac:dyDescent="0.2">
      <c r="A82" s="37" t="s">
        <v>67</v>
      </c>
      <c r="B82" s="29"/>
      <c r="C82" s="30"/>
      <c r="D82" s="31"/>
      <c r="E82" s="46"/>
      <c r="F82" s="30"/>
      <c r="G82" s="31"/>
      <c r="H82" s="47"/>
      <c r="I82" s="33"/>
      <c r="J82" s="61"/>
      <c r="K82" s="35"/>
      <c r="L82" s="60"/>
    </row>
    <row r="83" spans="1:21" hidden="1" x14ac:dyDescent="0.25">
      <c r="A83" s="64" t="s">
        <v>68</v>
      </c>
      <c r="B83" s="29" t="s">
        <v>19</v>
      </c>
      <c r="C83" s="30"/>
      <c r="D83" s="31"/>
      <c r="E83" s="46"/>
      <c r="F83" s="30">
        <v>189.3178669305</v>
      </c>
      <c r="G83" s="31">
        <v>166.06830432500001</v>
      </c>
      <c r="H83" s="47">
        <v>5.4999999999999938E-2</v>
      </c>
      <c r="I83" s="65">
        <v>149.66489999999999</v>
      </c>
      <c r="J83" s="34"/>
      <c r="K83" s="35"/>
      <c r="L83" s="60"/>
      <c r="M83" s="66"/>
      <c r="N83" s="66"/>
      <c r="O83" s="67"/>
      <c r="P83" s="67"/>
      <c r="Q83" s="68"/>
      <c r="R83" s="69"/>
      <c r="S83" s="69"/>
      <c r="T83" s="69"/>
      <c r="U83" s="69"/>
    </row>
    <row r="84" spans="1:21" hidden="1" x14ac:dyDescent="0.25">
      <c r="A84" s="37" t="s">
        <v>67</v>
      </c>
      <c r="B84" s="29"/>
      <c r="C84" s="70"/>
      <c r="D84" s="70"/>
      <c r="E84" s="71"/>
      <c r="F84" s="70"/>
      <c r="G84" s="70"/>
      <c r="H84" s="72"/>
      <c r="I84" s="73"/>
      <c r="J84" s="74"/>
      <c r="K84" s="35"/>
      <c r="L84" s="60"/>
      <c r="M84" s="67"/>
      <c r="N84" s="68"/>
      <c r="O84" s="69"/>
      <c r="P84" s="69"/>
      <c r="Q84" s="69"/>
      <c r="R84" s="69"/>
    </row>
    <row r="85" spans="1:21" hidden="1" x14ac:dyDescent="0.2">
      <c r="A85" s="63" t="s">
        <v>69</v>
      </c>
      <c r="B85" s="29" t="s">
        <v>19</v>
      </c>
      <c r="C85" s="30">
        <v>0</v>
      </c>
      <c r="D85" s="31">
        <v>0</v>
      </c>
      <c r="E85" s="46">
        <v>0</v>
      </c>
      <c r="F85" s="30">
        <v>1042.1603567099999</v>
      </c>
      <c r="G85" s="31">
        <v>914.17575150000005</v>
      </c>
      <c r="H85" s="47">
        <v>5.4999999999999938E-2</v>
      </c>
      <c r="I85" s="33"/>
      <c r="J85" s="34">
        <f>K85*1.14</f>
        <v>0</v>
      </c>
      <c r="K85" s="35">
        <f t="shared" si="0"/>
        <v>0</v>
      </c>
      <c r="L85" s="60"/>
    </row>
    <row r="86" spans="1:21" hidden="1" x14ac:dyDescent="0.2">
      <c r="A86" s="63" t="s">
        <v>70</v>
      </c>
      <c r="B86" s="29" t="s">
        <v>19</v>
      </c>
      <c r="C86" s="30">
        <v>0</v>
      </c>
      <c r="D86" s="31">
        <v>0</v>
      </c>
      <c r="E86" s="46">
        <v>0</v>
      </c>
      <c r="F86" s="30">
        <v>537.73570917000006</v>
      </c>
      <c r="G86" s="31">
        <v>471.69799050000012</v>
      </c>
      <c r="H86" s="47">
        <v>5.4999999999999938E-2</v>
      </c>
      <c r="I86" s="33"/>
      <c r="J86" s="34">
        <f>K86*1.14</f>
        <v>0</v>
      </c>
      <c r="K86" s="35">
        <f t="shared" si="0"/>
        <v>0</v>
      </c>
      <c r="L86" s="60"/>
    </row>
    <row r="87" spans="1:21" hidden="1" x14ac:dyDescent="0.2">
      <c r="A87" s="63"/>
      <c r="B87" s="29"/>
      <c r="C87" s="30"/>
      <c r="D87" s="31"/>
      <c r="E87" s="32"/>
      <c r="F87" s="30"/>
      <c r="G87" s="31"/>
      <c r="H87" s="32"/>
      <c r="I87" s="33"/>
      <c r="J87" s="75"/>
      <c r="K87" s="35"/>
      <c r="L87" s="60"/>
    </row>
    <row r="88" spans="1:21" hidden="1" x14ac:dyDescent="0.2">
      <c r="A88" s="28" t="s">
        <v>71</v>
      </c>
      <c r="B88" s="29"/>
      <c r="C88" s="30"/>
      <c r="D88" s="31"/>
      <c r="E88" s="32"/>
      <c r="F88" s="30"/>
      <c r="G88" s="31"/>
      <c r="H88" s="32"/>
      <c r="I88" s="33"/>
      <c r="J88" s="75"/>
      <c r="K88" s="35"/>
      <c r="L88" s="60"/>
    </row>
    <row r="89" spans="1:21" hidden="1" x14ac:dyDescent="0.2">
      <c r="A89" s="76" t="s">
        <v>72</v>
      </c>
      <c r="B89" s="29" t="s">
        <v>19</v>
      </c>
      <c r="C89" s="30">
        <v>0</v>
      </c>
      <c r="D89" s="31">
        <v>0</v>
      </c>
      <c r="E89" s="46">
        <v>0</v>
      </c>
      <c r="F89" s="30">
        <v>220.39708743129</v>
      </c>
      <c r="G89" s="31">
        <v>193.33077844850001</v>
      </c>
      <c r="H89" s="47">
        <v>5.4999999999999938E-2</v>
      </c>
      <c r="I89" s="33"/>
      <c r="J89" s="34">
        <f>K89*1.14</f>
        <v>0</v>
      </c>
      <c r="K89" s="35">
        <f t="shared" si="0"/>
        <v>0</v>
      </c>
      <c r="L89" s="60"/>
    </row>
    <row r="90" spans="1:21" hidden="1" x14ac:dyDescent="0.2">
      <c r="A90" s="37" t="s">
        <v>73</v>
      </c>
      <c r="B90" s="29" t="s">
        <v>19</v>
      </c>
      <c r="C90" s="30">
        <v>0</v>
      </c>
      <c r="D90" s="31">
        <v>0</v>
      </c>
      <c r="E90" s="46">
        <v>0</v>
      </c>
      <c r="F90" s="30">
        <v>220.39708743129</v>
      </c>
      <c r="G90" s="31">
        <v>193.33077844850001</v>
      </c>
      <c r="H90" s="47">
        <v>5.4999999999999938E-2</v>
      </c>
      <c r="I90" s="33"/>
      <c r="J90" s="34">
        <f t="shared" ref="J90:J98" si="2">K90*1.14</f>
        <v>0</v>
      </c>
      <c r="K90" s="35">
        <f t="shared" si="0"/>
        <v>0</v>
      </c>
      <c r="L90" s="60"/>
    </row>
    <row r="91" spans="1:21" hidden="1" x14ac:dyDescent="0.2">
      <c r="A91" s="37" t="s">
        <v>74</v>
      </c>
      <c r="B91" s="29" t="s">
        <v>19</v>
      </c>
      <c r="C91" s="30">
        <v>0</v>
      </c>
      <c r="D91" s="31">
        <v>0</v>
      </c>
      <c r="E91" s="46">
        <v>0</v>
      </c>
      <c r="F91" s="30">
        <v>220.39708743129</v>
      </c>
      <c r="G91" s="31">
        <v>193.33077844850001</v>
      </c>
      <c r="H91" s="47">
        <v>5.4999999999999938E-2</v>
      </c>
      <c r="I91" s="33"/>
      <c r="J91" s="34">
        <f t="shared" si="2"/>
        <v>0</v>
      </c>
      <c r="K91" s="35">
        <f t="shared" si="0"/>
        <v>0</v>
      </c>
      <c r="L91" s="60"/>
    </row>
    <row r="92" spans="1:21" hidden="1" x14ac:dyDescent="0.2">
      <c r="A92" s="63" t="s">
        <v>73</v>
      </c>
      <c r="B92" s="29" t="s">
        <v>19</v>
      </c>
      <c r="C92" s="30">
        <v>0</v>
      </c>
      <c r="D92" s="31">
        <v>0</v>
      </c>
      <c r="E92" s="46">
        <v>0</v>
      </c>
      <c r="F92" s="30">
        <v>357.64976503410003</v>
      </c>
      <c r="G92" s="31">
        <v>313.72786406500006</v>
      </c>
      <c r="H92" s="47">
        <v>5.4999999999999938E-2</v>
      </c>
      <c r="I92" s="33"/>
      <c r="J92" s="34">
        <f t="shared" si="2"/>
        <v>0</v>
      </c>
      <c r="K92" s="35">
        <f t="shared" si="0"/>
        <v>0</v>
      </c>
      <c r="L92" s="60"/>
    </row>
    <row r="93" spans="1:21" hidden="1" x14ac:dyDescent="0.2">
      <c r="A93" s="63" t="s">
        <v>75</v>
      </c>
      <c r="B93" s="29" t="s">
        <v>19</v>
      </c>
      <c r="C93" s="30">
        <v>0</v>
      </c>
      <c r="D93" s="31">
        <v>0</v>
      </c>
      <c r="E93" s="46">
        <v>0</v>
      </c>
      <c r="F93" s="30">
        <v>357.64976503410003</v>
      </c>
      <c r="G93" s="31">
        <v>313.72786406500006</v>
      </c>
      <c r="H93" s="47">
        <v>5.4999999999999938E-2</v>
      </c>
      <c r="I93" s="33"/>
      <c r="J93" s="34">
        <f t="shared" si="2"/>
        <v>0</v>
      </c>
      <c r="K93" s="35">
        <f t="shared" si="0"/>
        <v>0</v>
      </c>
      <c r="L93" s="60"/>
    </row>
    <row r="94" spans="1:21" hidden="1" x14ac:dyDescent="0.2">
      <c r="A94" s="63" t="s">
        <v>76</v>
      </c>
      <c r="B94" s="29" t="s">
        <v>19</v>
      </c>
      <c r="C94" s="30">
        <v>0</v>
      </c>
      <c r="D94" s="31">
        <v>0</v>
      </c>
      <c r="E94" s="46">
        <v>0</v>
      </c>
      <c r="F94" s="30">
        <v>536.48257875629997</v>
      </c>
      <c r="G94" s="31">
        <v>470.59875329500005</v>
      </c>
      <c r="H94" s="47">
        <v>5.4999999999999938E-2</v>
      </c>
      <c r="I94" s="33"/>
      <c r="J94" s="34">
        <f t="shared" si="2"/>
        <v>0</v>
      </c>
      <c r="K94" s="35">
        <f t="shared" si="0"/>
        <v>0</v>
      </c>
      <c r="L94" s="60"/>
    </row>
    <row r="95" spans="1:21" hidden="1" x14ac:dyDescent="0.2">
      <c r="A95" s="63" t="s">
        <v>77</v>
      </c>
      <c r="B95" s="29" t="s">
        <v>19</v>
      </c>
      <c r="C95" s="30">
        <v>0</v>
      </c>
      <c r="D95" s="31">
        <v>0</v>
      </c>
      <c r="E95" s="46">
        <v>0</v>
      </c>
      <c r="F95" s="30">
        <v>715.29953006820006</v>
      </c>
      <c r="G95" s="31">
        <v>627.45572813000013</v>
      </c>
      <c r="H95" s="47">
        <v>5.4999999999999938E-2</v>
      </c>
      <c r="I95" s="33"/>
      <c r="J95" s="34">
        <f t="shared" si="2"/>
        <v>0</v>
      </c>
      <c r="K95" s="35">
        <f t="shared" si="0"/>
        <v>0</v>
      </c>
      <c r="L95" s="60"/>
    </row>
    <row r="96" spans="1:21" hidden="1" x14ac:dyDescent="0.2">
      <c r="A96" s="37" t="s">
        <v>78</v>
      </c>
      <c r="B96" s="29" t="s">
        <v>19</v>
      </c>
      <c r="C96" s="30">
        <v>0</v>
      </c>
      <c r="D96" s="31">
        <v>0</v>
      </c>
      <c r="E96" s="46">
        <v>0</v>
      </c>
      <c r="F96" s="30">
        <v>357.64976503410003</v>
      </c>
      <c r="G96" s="31">
        <v>313.72786406500006</v>
      </c>
      <c r="H96" s="47">
        <v>5.4999999999999938E-2</v>
      </c>
      <c r="I96" s="33"/>
      <c r="J96" s="34">
        <f t="shared" si="2"/>
        <v>0</v>
      </c>
      <c r="K96" s="35">
        <f t="shared" si="0"/>
        <v>0</v>
      </c>
      <c r="L96" s="60"/>
    </row>
    <row r="97" spans="1:12" hidden="1" x14ac:dyDescent="0.2">
      <c r="A97" s="37" t="s">
        <v>79</v>
      </c>
      <c r="B97" s="29" t="s">
        <v>19</v>
      </c>
      <c r="C97" s="30">
        <v>0</v>
      </c>
      <c r="D97" s="31">
        <v>0</v>
      </c>
      <c r="E97" s="46">
        <v>0</v>
      </c>
      <c r="F97" s="30">
        <v>351.14704203348003</v>
      </c>
      <c r="G97" s="31">
        <v>308.02372108200007</v>
      </c>
      <c r="H97" s="47">
        <v>5.4999999999999938E-2</v>
      </c>
      <c r="I97" s="33"/>
      <c r="J97" s="34">
        <f t="shared" si="2"/>
        <v>0</v>
      </c>
      <c r="K97" s="35">
        <f t="shared" si="0"/>
        <v>0</v>
      </c>
      <c r="L97" s="60"/>
    </row>
    <row r="98" spans="1:12" hidden="1" x14ac:dyDescent="0.2">
      <c r="A98" s="37" t="s">
        <v>80</v>
      </c>
      <c r="B98" s="29" t="s">
        <v>19</v>
      </c>
      <c r="C98" s="30">
        <v>0</v>
      </c>
      <c r="D98" s="31">
        <v>0</v>
      </c>
      <c r="E98" s="46">
        <v>0</v>
      </c>
      <c r="F98" s="30">
        <v>111.03687210000001</v>
      </c>
      <c r="G98" s="31">
        <v>97.400765000000021</v>
      </c>
      <c r="H98" s="47">
        <v>5.4999999999999938E-2</v>
      </c>
      <c r="I98" s="33"/>
      <c r="J98" s="34">
        <f t="shared" si="2"/>
        <v>0</v>
      </c>
      <c r="K98" s="35">
        <f t="shared" si="0"/>
        <v>0</v>
      </c>
      <c r="L98" s="60"/>
    </row>
    <row r="99" spans="1:12" hidden="1" x14ac:dyDescent="0.2">
      <c r="A99" s="63" t="s">
        <v>81</v>
      </c>
      <c r="B99" s="29"/>
      <c r="C99" s="30"/>
      <c r="D99" s="31"/>
      <c r="E99" s="46">
        <v>0</v>
      </c>
      <c r="F99" s="30"/>
      <c r="G99" s="31"/>
      <c r="H99" s="32"/>
      <c r="I99" s="33"/>
      <c r="J99" s="75"/>
      <c r="K99" s="35"/>
      <c r="L99" s="60"/>
    </row>
    <row r="100" spans="1:12" hidden="1" x14ac:dyDescent="0.2">
      <c r="A100" s="63" t="s">
        <v>82</v>
      </c>
      <c r="B100" s="38" t="s">
        <v>19</v>
      </c>
      <c r="C100" s="39">
        <v>0</v>
      </c>
      <c r="D100" s="40">
        <v>0</v>
      </c>
      <c r="E100" s="46">
        <v>0</v>
      </c>
      <c r="F100" s="39">
        <v>3539.5249999999996</v>
      </c>
      <c r="G100" s="40">
        <v>3104.8464912280701</v>
      </c>
      <c r="H100" s="47">
        <v>5.4999999999999938E-2</v>
      </c>
      <c r="I100" s="33"/>
      <c r="J100" s="34">
        <f>K100*1.14</f>
        <v>0</v>
      </c>
      <c r="K100" s="35">
        <f t="shared" si="0"/>
        <v>0</v>
      </c>
      <c r="L100" s="60"/>
    </row>
    <row r="101" spans="1:12" hidden="1" x14ac:dyDescent="0.2">
      <c r="A101" s="63" t="s">
        <v>83</v>
      </c>
      <c r="B101" s="38" t="s">
        <v>19</v>
      </c>
      <c r="C101" s="39">
        <v>0</v>
      </c>
      <c r="D101" s="40">
        <v>0</v>
      </c>
      <c r="E101" s="46">
        <v>0</v>
      </c>
      <c r="F101" s="39">
        <v>1056.0549999999998</v>
      </c>
      <c r="G101" s="40">
        <v>926.36403508771923</v>
      </c>
      <c r="H101" s="47">
        <v>5.4999999999999938E-2</v>
      </c>
      <c r="I101" s="33"/>
      <c r="J101" s="34">
        <f>K101*1.14</f>
        <v>0</v>
      </c>
      <c r="K101" s="35">
        <f>D101*1.12</f>
        <v>0</v>
      </c>
      <c r="L101" s="60"/>
    </row>
    <row r="102" spans="1:12" hidden="1" x14ac:dyDescent="0.2">
      <c r="A102" s="37" t="s">
        <v>84</v>
      </c>
      <c r="B102" s="29"/>
      <c r="C102" s="30"/>
      <c r="D102" s="31"/>
      <c r="E102" s="46">
        <v>0</v>
      </c>
      <c r="F102" s="30"/>
      <c r="G102" s="31"/>
      <c r="H102" s="32"/>
      <c r="I102" s="33"/>
      <c r="J102" s="61"/>
      <c r="K102" s="35"/>
      <c r="L102" s="60"/>
    </row>
    <row r="103" spans="1:12" hidden="1" x14ac:dyDescent="0.2">
      <c r="A103" s="37" t="s">
        <v>85</v>
      </c>
      <c r="B103" s="29" t="s">
        <v>19</v>
      </c>
      <c r="C103" s="30">
        <v>0</v>
      </c>
      <c r="D103" s="31">
        <v>0</v>
      </c>
      <c r="E103" s="46">
        <v>0</v>
      </c>
      <c r="F103" s="30">
        <v>542.24063369520002</v>
      </c>
      <c r="G103" s="31">
        <v>475.64967868000002</v>
      </c>
      <c r="H103" s="47">
        <v>5.4999999999999938E-2</v>
      </c>
      <c r="I103" s="33"/>
      <c r="J103" s="34">
        <f>K103*1.14</f>
        <v>0</v>
      </c>
      <c r="K103" s="35">
        <f t="shared" si="0"/>
        <v>0</v>
      </c>
      <c r="L103" s="60"/>
    </row>
    <row r="104" spans="1:12" hidden="1" x14ac:dyDescent="0.2">
      <c r="A104" s="37" t="s">
        <v>86</v>
      </c>
      <c r="B104" s="29" t="s">
        <v>19</v>
      </c>
      <c r="C104" s="30">
        <v>0</v>
      </c>
      <c r="D104" s="31">
        <v>0</v>
      </c>
      <c r="E104" s="46">
        <v>0</v>
      </c>
      <c r="F104" s="30">
        <v>779.20918116690018</v>
      </c>
      <c r="G104" s="31">
        <v>683.51682558500022</v>
      </c>
      <c r="H104" s="47">
        <v>5.4999999999999938E-2</v>
      </c>
      <c r="I104" s="33"/>
      <c r="J104" s="34">
        <f>K104*1.14</f>
        <v>0</v>
      </c>
      <c r="K104" s="35">
        <f>D104*1.12</f>
        <v>0</v>
      </c>
      <c r="L104" s="60"/>
    </row>
    <row r="105" spans="1:12" hidden="1" x14ac:dyDescent="0.2">
      <c r="A105" s="37"/>
      <c r="B105" s="29"/>
      <c r="C105" s="30"/>
      <c r="D105" s="31"/>
      <c r="E105" s="46"/>
      <c r="F105" s="30"/>
      <c r="G105" s="31"/>
      <c r="H105" s="47"/>
      <c r="I105" s="33"/>
      <c r="J105" s="42"/>
      <c r="K105" s="43"/>
      <c r="L105" s="50"/>
    </row>
    <row r="106" spans="1:12" hidden="1" x14ac:dyDescent="0.2">
      <c r="A106" s="37"/>
      <c r="B106" s="29"/>
      <c r="C106" s="30"/>
      <c r="D106" s="31"/>
      <c r="E106" s="46"/>
      <c r="F106" s="30"/>
      <c r="G106" s="31"/>
      <c r="H106" s="47"/>
      <c r="I106" s="33"/>
      <c r="J106" s="42"/>
      <c r="K106" s="43"/>
      <c r="L106" s="50"/>
    </row>
    <row r="107" spans="1:12" hidden="1" x14ac:dyDescent="0.25">
      <c r="A107" s="957" t="s">
        <v>47</v>
      </c>
      <c r="B107" s="957"/>
      <c r="C107" s="957"/>
      <c r="D107" s="957"/>
      <c r="E107" s="957"/>
      <c r="F107" s="957"/>
      <c r="G107" s="957"/>
      <c r="H107" s="957"/>
      <c r="I107" s="11"/>
      <c r="J107" s="77"/>
      <c r="K107" s="78"/>
      <c r="L107" s="79"/>
    </row>
    <row r="108" spans="1:12" hidden="1" x14ac:dyDescent="0.25">
      <c r="A108" s="12" t="s">
        <v>2</v>
      </c>
      <c r="B108" s="13" t="s">
        <v>3</v>
      </c>
      <c r="C108" s="962" t="s">
        <v>4</v>
      </c>
      <c r="D108" s="961"/>
      <c r="E108" s="961"/>
      <c r="F108" s="961" t="s">
        <v>5</v>
      </c>
      <c r="G108" s="961"/>
      <c r="H108" s="961"/>
      <c r="I108" s="15"/>
      <c r="J108" s="959" t="s">
        <v>6</v>
      </c>
      <c r="K108" s="960"/>
      <c r="L108" s="960"/>
    </row>
    <row r="109" spans="1:12" hidden="1" x14ac:dyDescent="0.25">
      <c r="A109" s="12"/>
      <c r="B109" s="13"/>
      <c r="C109" s="961" t="s">
        <v>7</v>
      </c>
      <c r="D109" s="961"/>
      <c r="E109" s="961"/>
      <c r="F109" s="961" t="s">
        <v>7</v>
      </c>
      <c r="G109" s="961"/>
      <c r="H109" s="961"/>
      <c r="I109" s="15"/>
      <c r="J109" s="960" t="s">
        <v>8</v>
      </c>
      <c r="K109" s="960"/>
      <c r="L109" s="960"/>
    </row>
    <row r="110" spans="1:12" hidden="1" x14ac:dyDescent="0.2">
      <c r="A110" s="12"/>
      <c r="B110" s="13"/>
      <c r="C110" s="17" t="s">
        <v>9</v>
      </c>
      <c r="D110" s="18" t="s">
        <v>10</v>
      </c>
      <c r="E110" s="19" t="s">
        <v>11</v>
      </c>
      <c r="F110" s="17" t="s">
        <v>9</v>
      </c>
      <c r="G110" s="18" t="s">
        <v>10</v>
      </c>
      <c r="H110" s="20" t="s">
        <v>11</v>
      </c>
      <c r="I110" s="15"/>
      <c r="J110" s="21" t="s">
        <v>9</v>
      </c>
      <c r="K110" s="22" t="s">
        <v>10</v>
      </c>
      <c r="L110" s="23" t="s">
        <v>11</v>
      </c>
    </row>
    <row r="111" spans="1:12" hidden="1" x14ac:dyDescent="0.2">
      <c r="A111" s="24"/>
      <c r="B111" s="13"/>
      <c r="C111" s="958" t="s">
        <v>12</v>
      </c>
      <c r="D111" s="958"/>
      <c r="E111" s="25"/>
      <c r="F111" s="958" t="s">
        <v>13</v>
      </c>
      <c r="G111" s="958"/>
      <c r="H111" s="26"/>
      <c r="I111" s="15"/>
      <c r="J111" s="971" t="s">
        <v>14</v>
      </c>
      <c r="K111" s="972"/>
      <c r="L111" s="27"/>
    </row>
    <row r="112" spans="1:12" hidden="1" x14ac:dyDescent="0.2">
      <c r="A112" s="28" t="s">
        <v>87</v>
      </c>
      <c r="B112" s="29"/>
      <c r="C112" s="30"/>
      <c r="D112" s="31"/>
      <c r="E112" s="32"/>
      <c r="F112" s="30"/>
      <c r="G112" s="31"/>
      <c r="H112" s="32"/>
      <c r="I112" s="33"/>
      <c r="J112" s="34"/>
      <c r="K112" s="35"/>
      <c r="L112" s="36"/>
    </row>
    <row r="113" spans="1:12" hidden="1" x14ac:dyDescent="0.2">
      <c r="A113" s="37" t="s">
        <v>88</v>
      </c>
      <c r="B113" s="29"/>
      <c r="C113" s="30"/>
      <c r="D113" s="31"/>
      <c r="E113" s="32"/>
      <c r="F113" s="30"/>
      <c r="G113" s="31"/>
      <c r="H113" s="32"/>
      <c r="I113" s="33"/>
      <c r="J113" s="34"/>
      <c r="K113" s="35"/>
      <c r="L113" s="36"/>
    </row>
    <row r="114" spans="1:12" hidden="1" x14ac:dyDescent="0.2">
      <c r="A114" s="37" t="s">
        <v>89</v>
      </c>
      <c r="B114" s="29" t="s">
        <v>19</v>
      </c>
      <c r="C114" s="30">
        <v>0</v>
      </c>
      <c r="D114" s="40">
        <v>0</v>
      </c>
      <c r="E114" s="46">
        <v>0</v>
      </c>
      <c r="F114" s="30">
        <v>2189.5997585317955</v>
      </c>
      <c r="G114" s="31">
        <v>1920.7015425717507</v>
      </c>
      <c r="H114" s="47">
        <v>0.12000000000000011</v>
      </c>
      <c r="I114" s="33"/>
      <c r="J114" s="34">
        <f>K114*1.14</f>
        <v>0</v>
      </c>
      <c r="K114" s="35">
        <f>D114*1.075</f>
        <v>0</v>
      </c>
      <c r="L114" s="81"/>
    </row>
    <row r="115" spans="1:12" hidden="1" x14ac:dyDescent="0.2">
      <c r="A115" s="37" t="s">
        <v>90</v>
      </c>
      <c r="B115" s="29" t="s">
        <v>19</v>
      </c>
      <c r="C115" s="30">
        <v>0</v>
      </c>
      <c r="D115" s="40">
        <v>0</v>
      </c>
      <c r="E115" s="46">
        <v>0</v>
      </c>
      <c r="F115" s="30">
        <v>2189.5997585317955</v>
      </c>
      <c r="G115" s="31">
        <v>1920.7015425717507</v>
      </c>
      <c r="H115" s="47">
        <v>0.12000000000000011</v>
      </c>
      <c r="I115" s="33"/>
      <c r="J115" s="34">
        <f t="shared" ref="J115:J124" si="3">K115*1.14</f>
        <v>0</v>
      </c>
      <c r="K115" s="35">
        <f t="shared" ref="K115:K124" si="4">D115*1.075</f>
        <v>0</v>
      </c>
      <c r="L115" s="81"/>
    </row>
    <row r="116" spans="1:12" hidden="1" x14ac:dyDescent="0.2">
      <c r="A116" s="37" t="s">
        <v>91</v>
      </c>
      <c r="B116" s="29" t="s">
        <v>19</v>
      </c>
      <c r="C116" s="30">
        <v>0</v>
      </c>
      <c r="D116" s="40">
        <v>0</v>
      </c>
      <c r="E116" s="46">
        <v>0</v>
      </c>
      <c r="F116" s="30">
        <v>976.93574132051276</v>
      </c>
      <c r="G116" s="31">
        <v>856.96117659694107</v>
      </c>
      <c r="H116" s="47">
        <v>0.12000000000000011</v>
      </c>
      <c r="I116" s="33"/>
      <c r="J116" s="34">
        <f t="shared" si="3"/>
        <v>0</v>
      </c>
      <c r="K116" s="35">
        <f t="shared" si="4"/>
        <v>0</v>
      </c>
      <c r="L116" s="81"/>
    </row>
    <row r="117" spans="1:12" hidden="1" x14ac:dyDescent="0.2">
      <c r="A117" s="37" t="s">
        <v>92</v>
      </c>
      <c r="B117" s="29" t="s">
        <v>19</v>
      </c>
      <c r="C117" s="30">
        <v>0</v>
      </c>
      <c r="D117" s="40">
        <v>0</v>
      </c>
      <c r="E117" s="46">
        <v>0</v>
      </c>
      <c r="F117" s="30">
        <v>2189.5997585317955</v>
      </c>
      <c r="G117" s="31">
        <v>1920.7015425717507</v>
      </c>
      <c r="H117" s="47">
        <v>0.12000000000000011</v>
      </c>
      <c r="I117" s="33"/>
      <c r="J117" s="34">
        <f t="shared" si="3"/>
        <v>0</v>
      </c>
      <c r="K117" s="35">
        <f t="shared" si="4"/>
        <v>0</v>
      </c>
      <c r="L117" s="81"/>
    </row>
    <row r="118" spans="1:12" hidden="1" x14ac:dyDescent="0.2">
      <c r="A118" s="37" t="s">
        <v>93</v>
      </c>
      <c r="B118" s="29" t="s">
        <v>19</v>
      </c>
      <c r="C118" s="30">
        <v>0</v>
      </c>
      <c r="D118" s="40">
        <v>0</v>
      </c>
      <c r="E118" s="46">
        <v>0</v>
      </c>
      <c r="F118" s="30">
        <v>2189.5997585317955</v>
      </c>
      <c r="G118" s="31">
        <v>1920.7015425717507</v>
      </c>
      <c r="H118" s="47">
        <v>0.12000000000000011</v>
      </c>
      <c r="I118" s="33"/>
      <c r="J118" s="34">
        <f t="shared" si="3"/>
        <v>0</v>
      </c>
      <c r="K118" s="35">
        <f t="shared" si="4"/>
        <v>0</v>
      </c>
      <c r="L118" s="81"/>
    </row>
    <row r="119" spans="1:12" hidden="1" x14ac:dyDescent="0.2">
      <c r="A119" s="37" t="s">
        <v>91</v>
      </c>
      <c r="B119" s="29" t="s">
        <v>19</v>
      </c>
      <c r="C119" s="30">
        <v>0</v>
      </c>
      <c r="D119" s="40">
        <v>0</v>
      </c>
      <c r="E119" s="46">
        <v>0</v>
      </c>
      <c r="F119" s="30">
        <v>976.93574132051276</v>
      </c>
      <c r="G119" s="31">
        <v>856.96117659694107</v>
      </c>
      <c r="H119" s="47">
        <v>0.12000000000000011</v>
      </c>
      <c r="I119" s="33"/>
      <c r="J119" s="34">
        <f t="shared" si="3"/>
        <v>0</v>
      </c>
      <c r="K119" s="35">
        <f t="shared" si="4"/>
        <v>0</v>
      </c>
      <c r="L119" s="81"/>
    </row>
    <row r="120" spans="1:12" hidden="1" x14ac:dyDescent="0.2">
      <c r="A120" s="37" t="s">
        <v>94</v>
      </c>
      <c r="B120" s="29" t="s">
        <v>19</v>
      </c>
      <c r="C120" s="30">
        <v>0</v>
      </c>
      <c r="D120" s="40">
        <v>0</v>
      </c>
      <c r="E120" s="46">
        <v>0</v>
      </c>
      <c r="F120" s="30">
        <v>2189.5997585317955</v>
      </c>
      <c r="G120" s="31">
        <v>1920.7015425717507</v>
      </c>
      <c r="H120" s="47">
        <v>0.12000000000000011</v>
      </c>
      <c r="I120" s="33"/>
      <c r="J120" s="34">
        <f t="shared" si="3"/>
        <v>0</v>
      </c>
      <c r="K120" s="35">
        <f t="shared" si="4"/>
        <v>0</v>
      </c>
      <c r="L120" s="81"/>
    </row>
    <row r="121" spans="1:12" hidden="1" x14ac:dyDescent="0.2">
      <c r="A121" s="37" t="s">
        <v>91</v>
      </c>
      <c r="B121" s="29" t="s">
        <v>19</v>
      </c>
      <c r="C121" s="30">
        <v>0</v>
      </c>
      <c r="D121" s="40">
        <v>0</v>
      </c>
      <c r="E121" s="46">
        <v>0</v>
      </c>
      <c r="F121" s="30">
        <v>976.93574132051276</v>
      </c>
      <c r="G121" s="31">
        <v>856.96117659694107</v>
      </c>
      <c r="H121" s="47">
        <v>0.12000000000000011</v>
      </c>
      <c r="I121" s="33"/>
      <c r="J121" s="34">
        <f t="shared" si="3"/>
        <v>0</v>
      </c>
      <c r="K121" s="35">
        <f t="shared" si="4"/>
        <v>0</v>
      </c>
      <c r="L121" s="81"/>
    </row>
    <row r="122" spans="1:12" hidden="1" x14ac:dyDescent="0.2">
      <c r="A122" s="37" t="s">
        <v>95</v>
      </c>
      <c r="B122" s="29" t="s">
        <v>19</v>
      </c>
      <c r="C122" s="30">
        <v>0</v>
      </c>
      <c r="D122" s="40">
        <v>0</v>
      </c>
      <c r="E122" s="46">
        <v>0</v>
      </c>
      <c r="F122" s="30">
        <v>2189.5997585317955</v>
      </c>
      <c r="G122" s="31">
        <v>1920.7015425717507</v>
      </c>
      <c r="H122" s="47">
        <v>0.12000000000000011</v>
      </c>
      <c r="I122" s="33"/>
      <c r="J122" s="34">
        <f t="shared" si="3"/>
        <v>0</v>
      </c>
      <c r="K122" s="35">
        <f t="shared" si="4"/>
        <v>0</v>
      </c>
      <c r="L122" s="81"/>
    </row>
    <row r="123" spans="1:12" hidden="1" x14ac:dyDescent="0.2">
      <c r="A123" s="37" t="s">
        <v>91</v>
      </c>
      <c r="B123" s="29" t="s">
        <v>19</v>
      </c>
      <c r="C123" s="30">
        <v>0</v>
      </c>
      <c r="D123" s="40">
        <v>0</v>
      </c>
      <c r="E123" s="46">
        <v>0</v>
      </c>
      <c r="F123" s="30">
        <v>976.93574132051276</v>
      </c>
      <c r="G123" s="31">
        <v>856.96117659694107</v>
      </c>
      <c r="H123" s="47">
        <v>0.12000000000000011</v>
      </c>
      <c r="I123" s="33"/>
      <c r="J123" s="34">
        <f t="shared" si="3"/>
        <v>0</v>
      </c>
      <c r="K123" s="35">
        <f t="shared" si="4"/>
        <v>0</v>
      </c>
      <c r="L123" s="81"/>
    </row>
    <row r="124" spans="1:12" hidden="1" x14ac:dyDescent="0.2">
      <c r="A124" s="37" t="s">
        <v>96</v>
      </c>
      <c r="B124" s="29" t="s">
        <v>19</v>
      </c>
      <c r="C124" s="30">
        <v>0</v>
      </c>
      <c r="D124" s="40">
        <v>0</v>
      </c>
      <c r="E124" s="46">
        <v>0</v>
      </c>
      <c r="F124" s="30">
        <v>2189.5997585317955</v>
      </c>
      <c r="G124" s="31">
        <v>1920.7015425717507</v>
      </c>
      <c r="H124" s="47">
        <v>0.12000000000000011</v>
      </c>
      <c r="I124" s="33"/>
      <c r="J124" s="34">
        <f t="shared" si="3"/>
        <v>0</v>
      </c>
      <c r="K124" s="35">
        <f t="shared" si="4"/>
        <v>0</v>
      </c>
      <c r="L124" s="81"/>
    </row>
    <row r="125" spans="1:12" hidden="1" x14ac:dyDescent="0.2">
      <c r="A125" s="37" t="s">
        <v>97</v>
      </c>
      <c r="B125" s="29"/>
      <c r="C125" s="30"/>
      <c r="D125" s="31"/>
      <c r="E125" s="32"/>
      <c r="F125" s="30"/>
      <c r="G125" s="31"/>
      <c r="H125" s="32"/>
      <c r="I125" s="33"/>
      <c r="J125" s="34"/>
      <c r="K125" s="35"/>
      <c r="L125" s="36"/>
    </row>
    <row r="126" spans="1:12" hidden="1" x14ac:dyDescent="0.2">
      <c r="A126" s="37" t="s">
        <v>98</v>
      </c>
      <c r="B126" s="29"/>
      <c r="C126" s="30"/>
      <c r="D126" s="31"/>
      <c r="E126" s="32"/>
      <c r="F126" s="30"/>
      <c r="G126" s="31"/>
      <c r="H126" s="32"/>
      <c r="I126" s="33"/>
      <c r="J126" s="34"/>
      <c r="K126" s="35"/>
      <c r="L126" s="36"/>
    </row>
    <row r="127" spans="1:12" hidden="1" x14ac:dyDescent="0.2">
      <c r="A127" s="37" t="s">
        <v>99</v>
      </c>
      <c r="B127" s="29"/>
      <c r="C127" s="30"/>
      <c r="D127" s="31"/>
      <c r="E127" s="32"/>
      <c r="F127" s="30"/>
      <c r="G127" s="31"/>
      <c r="H127" s="32"/>
      <c r="I127" s="33"/>
      <c r="J127" s="34"/>
      <c r="K127" s="35"/>
      <c r="L127" s="36"/>
    </row>
    <row r="128" spans="1:12" hidden="1" x14ac:dyDescent="0.2">
      <c r="A128" s="37" t="s">
        <v>100</v>
      </c>
      <c r="B128" s="29"/>
      <c r="C128" s="30"/>
      <c r="D128" s="31"/>
      <c r="E128" s="32"/>
      <c r="F128" s="30"/>
      <c r="G128" s="31"/>
      <c r="H128" s="32"/>
      <c r="I128" s="33"/>
      <c r="J128" s="34"/>
      <c r="K128" s="35"/>
      <c r="L128" s="36"/>
    </row>
    <row r="129" spans="1:12" hidden="1" x14ac:dyDescent="0.2">
      <c r="A129" s="63" t="s">
        <v>101</v>
      </c>
      <c r="B129" s="29" t="s">
        <v>19</v>
      </c>
      <c r="C129" s="30">
        <v>0</v>
      </c>
      <c r="D129" s="40">
        <v>0</v>
      </c>
      <c r="E129" s="46">
        <v>0</v>
      </c>
      <c r="F129" s="30">
        <v>3701.981754240001</v>
      </c>
      <c r="G129" s="31">
        <v>3247.3524160000011</v>
      </c>
      <c r="H129" s="47">
        <v>0.12000000000000011</v>
      </c>
      <c r="I129" s="33"/>
      <c r="J129" s="34">
        <f>K129*1.14</f>
        <v>0</v>
      </c>
      <c r="K129" s="35">
        <f>D129*1.075</f>
        <v>0</v>
      </c>
      <c r="L129" s="81"/>
    </row>
    <row r="130" spans="1:12" hidden="1" x14ac:dyDescent="0.2">
      <c r="A130" s="63" t="s">
        <v>102</v>
      </c>
      <c r="B130" s="29" t="s">
        <v>19</v>
      </c>
      <c r="C130" s="30">
        <v>0</v>
      </c>
      <c r="D130" s="40">
        <v>0</v>
      </c>
      <c r="E130" s="46">
        <v>0</v>
      </c>
      <c r="F130" s="30">
        <v>2724.5893752000002</v>
      </c>
      <c r="G130" s="31">
        <v>2389.9906800000003</v>
      </c>
      <c r="H130" s="47">
        <v>0.12000000000000011</v>
      </c>
      <c r="I130" s="33"/>
      <c r="J130" s="34">
        <f t="shared" ref="J130:J135" si="5">K130*1.14</f>
        <v>0</v>
      </c>
      <c r="K130" s="35">
        <f>D130*1.075</f>
        <v>0</v>
      </c>
      <c r="L130" s="81"/>
    </row>
    <row r="131" spans="1:12" hidden="1" x14ac:dyDescent="0.2">
      <c r="A131" s="28" t="s">
        <v>103</v>
      </c>
      <c r="B131" s="29"/>
      <c r="C131" s="30"/>
      <c r="D131" s="31"/>
      <c r="E131" s="46">
        <v>0</v>
      </c>
      <c r="F131" s="30"/>
      <c r="G131" s="31"/>
      <c r="H131" s="32"/>
      <c r="I131" s="33"/>
      <c r="J131" s="34"/>
      <c r="K131" s="35"/>
      <c r="L131" s="36"/>
    </row>
    <row r="132" spans="1:12" hidden="1" x14ac:dyDescent="0.2">
      <c r="A132" s="37" t="s">
        <v>104</v>
      </c>
      <c r="B132" s="29" t="s">
        <v>19</v>
      </c>
      <c r="C132" s="30">
        <v>0</v>
      </c>
      <c r="D132" s="31">
        <v>0</v>
      </c>
      <c r="E132" s="46">
        <v>0</v>
      </c>
      <c r="F132" s="30">
        <v>616.21559999999988</v>
      </c>
      <c r="G132" s="31">
        <v>540.54</v>
      </c>
      <c r="H132" s="46">
        <v>0.99996511951431732</v>
      </c>
      <c r="I132" s="33"/>
      <c r="J132" s="34">
        <f t="shared" si="5"/>
        <v>0</v>
      </c>
      <c r="K132" s="35">
        <f>D132*1.075</f>
        <v>0</v>
      </c>
      <c r="L132" s="81"/>
    </row>
    <row r="133" spans="1:12" hidden="1" x14ac:dyDescent="0.2">
      <c r="A133" s="37" t="s">
        <v>105</v>
      </c>
      <c r="B133" s="29" t="s">
        <v>19</v>
      </c>
      <c r="C133" s="30">
        <v>0</v>
      </c>
      <c r="D133" s="31">
        <v>0</v>
      </c>
      <c r="E133" s="46">
        <v>0</v>
      </c>
      <c r="F133" s="30">
        <v>321.13799999999998</v>
      </c>
      <c r="G133" s="31">
        <v>281.7</v>
      </c>
      <c r="H133" s="46">
        <v>1.0000371183306185</v>
      </c>
      <c r="I133" s="33"/>
      <c r="J133" s="34">
        <f t="shared" si="5"/>
        <v>0</v>
      </c>
      <c r="K133" s="35">
        <f>D133*1.075</f>
        <v>0</v>
      </c>
      <c r="L133" s="81"/>
    </row>
    <row r="134" spans="1:12" hidden="1" x14ac:dyDescent="0.2">
      <c r="A134" s="37" t="s">
        <v>106</v>
      </c>
      <c r="B134" s="29" t="s">
        <v>19</v>
      </c>
      <c r="C134" s="30"/>
      <c r="D134" s="31"/>
      <c r="E134" s="46">
        <v>0</v>
      </c>
      <c r="F134" s="30"/>
      <c r="G134" s="31"/>
      <c r="H134" s="32"/>
      <c r="I134" s="33"/>
      <c r="J134" s="34"/>
      <c r="K134" s="35"/>
      <c r="L134" s="82"/>
    </row>
    <row r="135" spans="1:12" hidden="1" x14ac:dyDescent="0.2">
      <c r="A135" s="37" t="s">
        <v>107</v>
      </c>
      <c r="B135" s="29" t="s">
        <v>19</v>
      </c>
      <c r="C135" s="30">
        <v>0</v>
      </c>
      <c r="D135" s="31">
        <v>0</v>
      </c>
      <c r="E135" s="46">
        <v>0</v>
      </c>
      <c r="F135" s="30">
        <v>2694.9143999999997</v>
      </c>
      <c r="G135" s="31">
        <v>2363.96</v>
      </c>
      <c r="H135" s="46">
        <v>1.000006706592278</v>
      </c>
      <c r="I135" s="33"/>
      <c r="J135" s="34">
        <f t="shared" si="5"/>
        <v>0</v>
      </c>
      <c r="K135" s="35">
        <f>D135*1.075</f>
        <v>0</v>
      </c>
      <c r="L135" s="81"/>
    </row>
    <row r="136" spans="1:12" hidden="1" x14ac:dyDescent="0.2">
      <c r="A136" s="37"/>
      <c r="B136" s="29"/>
      <c r="C136" s="30"/>
      <c r="D136" s="31"/>
      <c r="E136" s="46"/>
      <c r="F136" s="30"/>
      <c r="G136" s="31"/>
      <c r="H136" s="46"/>
      <c r="I136" s="33"/>
      <c r="J136" s="34"/>
      <c r="K136" s="35"/>
      <c r="L136" s="60"/>
    </row>
    <row r="137" spans="1:12" hidden="1" x14ac:dyDescent="0.2">
      <c r="A137" s="28" t="s">
        <v>108</v>
      </c>
      <c r="B137" s="29"/>
      <c r="C137" s="30"/>
      <c r="D137" s="31"/>
      <c r="E137" s="32"/>
      <c r="F137" s="30"/>
      <c r="G137" s="31"/>
      <c r="H137" s="46"/>
      <c r="I137" s="33"/>
      <c r="J137" s="34"/>
      <c r="K137" s="35"/>
      <c r="L137" s="60"/>
    </row>
    <row r="138" spans="1:12" hidden="1" x14ac:dyDescent="0.2">
      <c r="A138" s="83" t="s">
        <v>109</v>
      </c>
      <c r="B138" s="29" t="s">
        <v>19</v>
      </c>
      <c r="C138" s="30">
        <v>0</v>
      </c>
      <c r="D138" s="31">
        <v>0</v>
      </c>
      <c r="E138" s="46">
        <v>0</v>
      </c>
      <c r="F138" s="30"/>
      <c r="G138" s="31"/>
      <c r="H138" s="46"/>
      <c r="I138" s="33"/>
      <c r="J138" s="34">
        <f>K138*1.14</f>
        <v>0</v>
      </c>
      <c r="K138" s="35">
        <f>D138*1.055</f>
        <v>0</v>
      </c>
      <c r="L138" s="81"/>
    </row>
    <row r="139" spans="1:12" hidden="1" x14ac:dyDescent="0.2">
      <c r="A139" s="83" t="s">
        <v>110</v>
      </c>
      <c r="B139" s="29" t="s">
        <v>19</v>
      </c>
      <c r="C139" s="39">
        <v>0</v>
      </c>
      <c r="D139" s="84">
        <v>0</v>
      </c>
      <c r="E139" s="46">
        <v>0</v>
      </c>
      <c r="F139" s="30"/>
      <c r="G139" s="31"/>
      <c r="H139" s="46"/>
      <c r="I139" s="33"/>
      <c r="J139" s="34"/>
      <c r="K139" s="35"/>
      <c r="L139" s="81"/>
    </row>
    <row r="140" spans="1:12" hidden="1" x14ac:dyDescent="0.2">
      <c r="A140" s="83" t="s">
        <v>111</v>
      </c>
      <c r="B140" s="29" t="s">
        <v>19</v>
      </c>
      <c r="C140" s="30">
        <v>0</v>
      </c>
      <c r="D140" s="31">
        <v>0</v>
      </c>
      <c r="E140" s="46">
        <v>0</v>
      </c>
      <c r="F140" s="30"/>
      <c r="G140" s="31"/>
      <c r="H140" s="46"/>
      <c r="I140" s="33"/>
      <c r="J140" s="34">
        <f t="shared" ref="J140:J145" si="6">K140*1.14</f>
        <v>0</v>
      </c>
      <c r="K140" s="35">
        <f t="shared" ref="K140:K145" si="7">D140*1.055</f>
        <v>0</v>
      </c>
      <c r="L140" s="81"/>
    </row>
    <row r="141" spans="1:12" hidden="1" x14ac:dyDescent="0.2">
      <c r="A141" s="83" t="s">
        <v>112</v>
      </c>
      <c r="B141" s="29" t="s">
        <v>19</v>
      </c>
      <c r="C141" s="30">
        <v>0</v>
      </c>
      <c r="D141" s="31">
        <v>0</v>
      </c>
      <c r="E141" s="46">
        <v>0</v>
      </c>
      <c r="F141" s="30"/>
      <c r="G141" s="31"/>
      <c r="H141" s="46"/>
      <c r="I141" s="33"/>
      <c r="J141" s="34">
        <f t="shared" si="6"/>
        <v>0</v>
      </c>
      <c r="K141" s="35">
        <f t="shared" si="7"/>
        <v>0</v>
      </c>
      <c r="L141" s="81"/>
    </row>
    <row r="142" spans="1:12" hidden="1" x14ac:dyDescent="0.2">
      <c r="A142" s="83" t="s">
        <v>113</v>
      </c>
      <c r="B142" s="29" t="s">
        <v>19</v>
      </c>
      <c r="C142" s="30">
        <v>0</v>
      </c>
      <c r="D142" s="31">
        <v>0</v>
      </c>
      <c r="E142" s="46">
        <v>0</v>
      </c>
      <c r="F142" s="30"/>
      <c r="G142" s="31"/>
      <c r="H142" s="46"/>
      <c r="I142" s="33"/>
      <c r="J142" s="34">
        <f t="shared" si="6"/>
        <v>0</v>
      </c>
      <c r="K142" s="35">
        <f t="shared" si="7"/>
        <v>0</v>
      </c>
      <c r="L142" s="81"/>
    </row>
    <row r="143" spans="1:12" hidden="1" x14ac:dyDescent="0.2">
      <c r="A143" s="83" t="s">
        <v>114</v>
      </c>
      <c r="B143" s="29" t="s">
        <v>19</v>
      </c>
      <c r="C143" s="30">
        <v>0</v>
      </c>
      <c r="D143" s="31">
        <v>0</v>
      </c>
      <c r="E143" s="46">
        <v>0</v>
      </c>
      <c r="F143" s="30"/>
      <c r="G143" s="31"/>
      <c r="H143" s="46"/>
      <c r="I143" s="33"/>
      <c r="J143" s="34">
        <f t="shared" si="6"/>
        <v>0</v>
      </c>
      <c r="K143" s="35">
        <f t="shared" si="7"/>
        <v>0</v>
      </c>
      <c r="L143" s="81"/>
    </row>
    <row r="144" spans="1:12" hidden="1" x14ac:dyDescent="0.2">
      <c r="A144" s="83" t="s">
        <v>115</v>
      </c>
      <c r="B144" s="29" t="s">
        <v>19</v>
      </c>
      <c r="C144" s="30">
        <v>0</v>
      </c>
      <c r="D144" s="31">
        <v>0</v>
      </c>
      <c r="E144" s="46">
        <v>0</v>
      </c>
      <c r="F144" s="30"/>
      <c r="G144" s="31"/>
      <c r="H144" s="46"/>
      <c r="I144" s="33"/>
      <c r="J144" s="34">
        <f t="shared" si="6"/>
        <v>0</v>
      </c>
      <c r="K144" s="35">
        <f t="shared" si="7"/>
        <v>0</v>
      </c>
      <c r="L144" s="81"/>
    </row>
    <row r="145" spans="1:12" hidden="1" x14ac:dyDescent="0.2">
      <c r="A145" s="83" t="s">
        <v>116</v>
      </c>
      <c r="B145" s="29" t="s">
        <v>19</v>
      </c>
      <c r="C145" s="30">
        <v>0</v>
      </c>
      <c r="D145" s="31">
        <v>0</v>
      </c>
      <c r="E145" s="46">
        <v>0</v>
      </c>
      <c r="F145" s="30"/>
      <c r="G145" s="31"/>
      <c r="H145" s="46"/>
      <c r="I145" s="33"/>
      <c r="J145" s="34">
        <f t="shared" si="6"/>
        <v>0</v>
      </c>
      <c r="K145" s="35">
        <f t="shared" si="7"/>
        <v>0</v>
      </c>
      <c r="L145" s="81"/>
    </row>
    <row r="146" spans="1:12" hidden="1" x14ac:dyDescent="0.2">
      <c r="A146" s="37"/>
      <c r="B146" s="29"/>
      <c r="C146" s="30"/>
      <c r="D146" s="31"/>
      <c r="E146" s="46"/>
      <c r="F146" s="30"/>
      <c r="G146" s="31"/>
      <c r="H146" s="46"/>
      <c r="I146" s="33"/>
      <c r="J146" s="34"/>
      <c r="K146" s="35"/>
      <c r="L146" s="60"/>
    </row>
    <row r="147" spans="1:12" hidden="1" x14ac:dyDescent="0.2">
      <c r="A147" s="979" t="s">
        <v>47</v>
      </c>
      <c r="B147" s="980"/>
      <c r="C147" s="980"/>
      <c r="D147" s="980"/>
      <c r="E147" s="980"/>
      <c r="F147" s="980"/>
      <c r="G147" s="980"/>
      <c r="H147" s="981"/>
      <c r="I147" s="11"/>
      <c r="J147" s="7"/>
      <c r="K147" s="9"/>
      <c r="L147" s="10"/>
    </row>
    <row r="148" spans="1:12" hidden="1" x14ac:dyDescent="0.25">
      <c r="A148" s="12" t="s">
        <v>2</v>
      </c>
      <c r="B148" s="13" t="s">
        <v>3</v>
      </c>
      <c r="C148" s="966" t="s">
        <v>4</v>
      </c>
      <c r="D148" s="967"/>
      <c r="E148" s="968"/>
      <c r="F148" s="976" t="s">
        <v>5</v>
      </c>
      <c r="G148" s="977"/>
      <c r="H148" s="978"/>
      <c r="I148" s="15"/>
      <c r="J148" s="984" t="s">
        <v>6</v>
      </c>
      <c r="K148" s="985"/>
      <c r="L148" s="986"/>
    </row>
    <row r="149" spans="1:12" hidden="1" x14ac:dyDescent="0.25">
      <c r="A149" s="12"/>
      <c r="B149" s="13"/>
      <c r="C149" s="976" t="s">
        <v>7</v>
      </c>
      <c r="D149" s="977"/>
      <c r="E149" s="978"/>
      <c r="F149" s="976" t="s">
        <v>7</v>
      </c>
      <c r="G149" s="977"/>
      <c r="H149" s="978"/>
      <c r="I149" s="15"/>
      <c r="J149" s="987" t="s">
        <v>8</v>
      </c>
      <c r="K149" s="988"/>
      <c r="L149" s="989"/>
    </row>
    <row r="150" spans="1:12" hidden="1" x14ac:dyDescent="0.2">
      <c r="A150" s="12"/>
      <c r="B150" s="13"/>
      <c r="C150" s="17" t="s">
        <v>9</v>
      </c>
      <c r="D150" s="18" t="s">
        <v>10</v>
      </c>
      <c r="E150" s="19" t="s">
        <v>11</v>
      </c>
      <c r="F150" s="17" t="s">
        <v>9</v>
      </c>
      <c r="G150" s="18" t="s">
        <v>10</v>
      </c>
      <c r="H150" s="20" t="s">
        <v>11</v>
      </c>
      <c r="I150" s="15"/>
      <c r="J150" s="21" t="s">
        <v>9</v>
      </c>
      <c r="K150" s="22" t="s">
        <v>10</v>
      </c>
      <c r="L150" s="23" t="s">
        <v>11</v>
      </c>
    </row>
    <row r="151" spans="1:12" hidden="1" x14ac:dyDescent="0.2">
      <c r="A151" s="24"/>
      <c r="B151" s="13"/>
      <c r="C151" s="969" t="s">
        <v>12</v>
      </c>
      <c r="D151" s="970"/>
      <c r="E151" s="25"/>
      <c r="F151" s="969" t="s">
        <v>13</v>
      </c>
      <c r="G151" s="970"/>
      <c r="H151" s="26"/>
      <c r="I151" s="15"/>
      <c r="J151" s="80"/>
      <c r="K151" s="22"/>
      <c r="L151" s="27"/>
    </row>
    <row r="152" spans="1:12" hidden="1" x14ac:dyDescent="0.2">
      <c r="A152" s="37"/>
      <c r="B152" s="29"/>
      <c r="C152" s="30"/>
      <c r="D152" s="31"/>
      <c r="E152" s="32"/>
      <c r="F152" s="30"/>
      <c r="G152" s="31"/>
      <c r="H152" s="32"/>
      <c r="I152" s="33"/>
      <c r="J152" s="34"/>
      <c r="K152" s="35"/>
      <c r="L152" s="36"/>
    </row>
    <row r="153" spans="1:12" hidden="1" x14ac:dyDescent="0.2">
      <c r="A153" s="28" t="s">
        <v>117</v>
      </c>
      <c r="B153" s="29"/>
      <c r="C153" s="30"/>
      <c r="D153" s="31"/>
      <c r="E153" s="32"/>
      <c r="F153" s="30"/>
      <c r="G153" s="31"/>
      <c r="H153" s="32"/>
      <c r="I153" s="33"/>
      <c r="J153" s="34"/>
      <c r="K153" s="35"/>
      <c r="L153" s="36"/>
    </row>
    <row r="154" spans="1:12" hidden="1" x14ac:dyDescent="0.2">
      <c r="A154" s="37" t="s">
        <v>118</v>
      </c>
      <c r="B154" s="29" t="s">
        <v>19</v>
      </c>
      <c r="C154" s="30">
        <v>0</v>
      </c>
      <c r="D154" s="31">
        <v>0</v>
      </c>
      <c r="E154" s="46">
        <v>0</v>
      </c>
      <c r="F154" s="30">
        <v>610.33000000000004</v>
      </c>
      <c r="G154" s="31">
        <v>555.46005992400012</v>
      </c>
      <c r="H154" s="47">
        <v>0.14749999999999996</v>
      </c>
      <c r="I154" s="33"/>
      <c r="J154" s="34">
        <f>K154*1.14</f>
        <v>0</v>
      </c>
      <c r="K154" s="35">
        <f>D154*1.055</f>
        <v>0</v>
      </c>
      <c r="L154" s="48"/>
    </row>
    <row r="155" spans="1:12" hidden="1" x14ac:dyDescent="0.2">
      <c r="A155" s="37" t="s">
        <v>119</v>
      </c>
      <c r="B155" s="29" t="s">
        <v>19</v>
      </c>
      <c r="C155" s="30"/>
      <c r="D155" s="31"/>
      <c r="E155" s="32"/>
      <c r="F155" s="30"/>
      <c r="G155" s="31"/>
      <c r="H155" s="32"/>
      <c r="I155" s="33"/>
      <c r="J155" s="7"/>
      <c r="K155" s="9"/>
      <c r="L155" s="36"/>
    </row>
    <row r="156" spans="1:12" hidden="1" x14ac:dyDescent="0.2">
      <c r="A156" s="37" t="s">
        <v>120</v>
      </c>
      <c r="B156" s="29" t="s">
        <v>19</v>
      </c>
      <c r="C156" s="30">
        <v>0</v>
      </c>
      <c r="D156" s="31">
        <v>0</v>
      </c>
      <c r="E156" s="46">
        <v>0</v>
      </c>
      <c r="F156" s="30">
        <v>422.84669346057603</v>
      </c>
      <c r="G156" s="31">
        <v>370.91815215840006</v>
      </c>
      <c r="H156" s="47">
        <v>5.4999999999999938E-2</v>
      </c>
      <c r="I156" s="33"/>
      <c r="J156" s="34">
        <f>K156*1.14</f>
        <v>0</v>
      </c>
      <c r="K156" s="35">
        <f>D156*1.055</f>
        <v>0</v>
      </c>
      <c r="L156" s="50"/>
    </row>
    <row r="157" spans="1:12" hidden="1" x14ac:dyDescent="0.2">
      <c r="A157" s="37" t="s">
        <v>121</v>
      </c>
      <c r="B157" s="29" t="s">
        <v>19</v>
      </c>
      <c r="C157" s="30">
        <v>0</v>
      </c>
      <c r="D157" s="31">
        <v>0</v>
      </c>
      <c r="E157" s="46">
        <v>0</v>
      </c>
      <c r="F157" s="30">
        <v>510.68441239200001</v>
      </c>
      <c r="G157" s="31">
        <v>447.96878280000004</v>
      </c>
      <c r="H157" s="47">
        <v>5.4999999999999938E-2</v>
      </c>
      <c r="I157" s="33"/>
      <c r="J157" s="34">
        <f>K157*1.14</f>
        <v>0</v>
      </c>
      <c r="K157" s="35">
        <f>D157*1.055</f>
        <v>0</v>
      </c>
      <c r="L157" s="50"/>
    </row>
    <row r="158" spans="1:12" hidden="1" x14ac:dyDescent="0.2">
      <c r="A158" s="37" t="s">
        <v>122</v>
      </c>
      <c r="B158" s="29"/>
      <c r="C158" s="30"/>
      <c r="D158" s="31"/>
      <c r="E158" s="32"/>
      <c r="F158" s="30"/>
      <c r="G158" s="31"/>
      <c r="H158" s="32"/>
      <c r="I158" s="33"/>
      <c r="J158" s="7"/>
      <c r="K158" s="9"/>
      <c r="L158" s="50"/>
    </row>
    <row r="159" spans="1:12" hidden="1" x14ac:dyDescent="0.2">
      <c r="A159" s="37" t="s">
        <v>123</v>
      </c>
      <c r="B159" s="29" t="s">
        <v>19</v>
      </c>
      <c r="C159" s="30">
        <v>0</v>
      </c>
      <c r="D159" s="31">
        <v>0</v>
      </c>
      <c r="E159" s="46">
        <v>0</v>
      </c>
      <c r="F159" s="30">
        <v>2.2878661675161607</v>
      </c>
      <c r="G159" s="31">
        <v>2.0069001469440009</v>
      </c>
      <c r="H159" s="47">
        <v>5.4999999999999938E-2</v>
      </c>
      <c r="I159" s="33"/>
      <c r="J159" s="34">
        <f>K159*1.14</f>
        <v>0</v>
      </c>
      <c r="K159" s="35">
        <f>D159*1.055</f>
        <v>0</v>
      </c>
      <c r="L159" s="48"/>
    </row>
    <row r="160" spans="1:12" hidden="1" x14ac:dyDescent="0.2">
      <c r="A160" s="37" t="s">
        <v>124</v>
      </c>
      <c r="B160" s="29" t="s">
        <v>19</v>
      </c>
      <c r="C160" s="30">
        <v>0</v>
      </c>
      <c r="D160" s="31">
        <v>0</v>
      </c>
      <c r="E160" s="46">
        <v>0</v>
      </c>
      <c r="F160" s="30">
        <v>2.2878661675161607</v>
      </c>
      <c r="G160" s="31">
        <v>2.0069001469440009</v>
      </c>
      <c r="H160" s="47">
        <v>5.4999999999999938E-2</v>
      </c>
      <c r="I160" s="33"/>
      <c r="J160" s="34">
        <f t="shared" ref="J160:J169" si="8">K160*1.14</f>
        <v>0</v>
      </c>
      <c r="K160" s="35">
        <f t="shared" ref="K160:K169" si="9">D160*1.055</f>
        <v>0</v>
      </c>
      <c r="L160" s="48"/>
    </row>
    <row r="161" spans="1:12" hidden="1" x14ac:dyDescent="0.2">
      <c r="A161" s="37" t="s">
        <v>125</v>
      </c>
      <c r="B161" s="29" t="s">
        <v>19</v>
      </c>
      <c r="C161" s="30">
        <v>0</v>
      </c>
      <c r="D161" s="31">
        <v>0</v>
      </c>
      <c r="E161" s="46">
        <v>0</v>
      </c>
      <c r="F161" s="30">
        <v>18.302929340129285</v>
      </c>
      <c r="G161" s="31">
        <v>16.055201175552007</v>
      </c>
      <c r="H161" s="47">
        <v>5.4999999999999938E-2</v>
      </c>
      <c r="I161" s="33"/>
      <c r="J161" s="34">
        <f t="shared" si="8"/>
        <v>0</v>
      </c>
      <c r="K161" s="35">
        <f t="shared" si="9"/>
        <v>0</v>
      </c>
      <c r="L161" s="48"/>
    </row>
    <row r="162" spans="1:12" hidden="1" x14ac:dyDescent="0.2">
      <c r="A162" s="37" t="s">
        <v>126</v>
      </c>
      <c r="B162" s="29" t="s">
        <v>19</v>
      </c>
      <c r="C162" s="30">
        <v>0</v>
      </c>
      <c r="D162" s="31">
        <v>0</v>
      </c>
      <c r="E162" s="46">
        <v>0</v>
      </c>
      <c r="F162" s="30">
        <v>6.8635985025484816</v>
      </c>
      <c r="G162" s="31">
        <v>6.0207004408320017</v>
      </c>
      <c r="H162" s="47">
        <v>5.4999999999999938E-2</v>
      </c>
      <c r="I162" s="33"/>
      <c r="J162" s="34">
        <f t="shared" si="8"/>
        <v>0</v>
      </c>
      <c r="K162" s="35">
        <f t="shared" si="9"/>
        <v>0</v>
      </c>
      <c r="L162" s="48"/>
    </row>
    <row r="163" spans="1:12" hidden="1" x14ac:dyDescent="0.2">
      <c r="A163" s="37" t="s">
        <v>127</v>
      </c>
      <c r="B163" s="29" t="s">
        <v>19</v>
      </c>
      <c r="C163" s="30">
        <v>0</v>
      </c>
      <c r="D163" s="31">
        <v>0</v>
      </c>
      <c r="E163" s="46">
        <v>0</v>
      </c>
      <c r="F163" s="30">
        <v>1.0329715746335464</v>
      </c>
      <c r="G163" s="31">
        <v>0.9061154163452162</v>
      </c>
      <c r="H163" s="47">
        <v>5.4999999999999938E-2</v>
      </c>
      <c r="I163" s="33"/>
      <c r="J163" s="34">
        <f t="shared" si="8"/>
        <v>0</v>
      </c>
      <c r="K163" s="35">
        <f t="shared" si="9"/>
        <v>0</v>
      </c>
      <c r="L163" s="48"/>
    </row>
    <row r="164" spans="1:12" hidden="1" x14ac:dyDescent="0.2">
      <c r="A164" s="37" t="s">
        <v>128</v>
      </c>
      <c r="B164" s="29" t="s">
        <v>19</v>
      </c>
      <c r="C164" s="30">
        <v>0</v>
      </c>
      <c r="D164" s="31">
        <v>0</v>
      </c>
      <c r="E164" s="46">
        <v>0</v>
      </c>
      <c r="F164" s="30">
        <v>400.37657931532812</v>
      </c>
      <c r="G164" s="31">
        <v>351.20752571520012</v>
      </c>
      <c r="H164" s="47">
        <v>5.4999999999999938E-2</v>
      </c>
      <c r="I164" s="33"/>
      <c r="J164" s="34">
        <f t="shared" si="8"/>
        <v>0</v>
      </c>
      <c r="K164" s="35">
        <f t="shared" si="9"/>
        <v>0</v>
      </c>
      <c r="L164" s="48"/>
    </row>
    <row r="165" spans="1:12" hidden="1" x14ac:dyDescent="0.2">
      <c r="A165" s="37" t="s">
        <v>129</v>
      </c>
      <c r="B165" s="29" t="s">
        <v>19</v>
      </c>
      <c r="C165" s="30">
        <v>0</v>
      </c>
      <c r="D165" s="31">
        <v>0</v>
      </c>
      <c r="E165" s="46">
        <v>0</v>
      </c>
      <c r="F165" s="30">
        <v>400.37657931532812</v>
      </c>
      <c r="G165" s="31">
        <v>351.20752571520012</v>
      </c>
      <c r="H165" s="47">
        <v>5.4999999999999938E-2</v>
      </c>
      <c r="I165" s="33"/>
      <c r="J165" s="34">
        <f t="shared" si="8"/>
        <v>0</v>
      </c>
      <c r="K165" s="35">
        <f t="shared" si="9"/>
        <v>0</v>
      </c>
      <c r="L165" s="48"/>
    </row>
    <row r="166" spans="1:12" hidden="1" x14ac:dyDescent="0.2">
      <c r="A166" s="37" t="s">
        <v>130</v>
      </c>
      <c r="B166" s="29" t="s">
        <v>19</v>
      </c>
      <c r="C166" s="30">
        <v>0</v>
      </c>
      <c r="D166" s="31">
        <v>0</v>
      </c>
      <c r="E166" s="46">
        <v>0</v>
      </c>
      <c r="F166" s="30">
        <v>274.54394010193926</v>
      </c>
      <c r="G166" s="31">
        <v>240.82801763328007</v>
      </c>
      <c r="H166" s="47">
        <v>5.4999999999999938E-2</v>
      </c>
      <c r="I166" s="33"/>
      <c r="J166" s="34">
        <f t="shared" si="8"/>
        <v>0</v>
      </c>
      <c r="K166" s="35">
        <f t="shared" si="9"/>
        <v>0</v>
      </c>
      <c r="L166" s="48"/>
    </row>
    <row r="167" spans="1:12" hidden="1" x14ac:dyDescent="0.2">
      <c r="A167" s="37" t="s">
        <v>131</v>
      </c>
      <c r="B167" s="29" t="s">
        <v>19</v>
      </c>
      <c r="C167" s="30">
        <v>0</v>
      </c>
      <c r="D167" s="31">
        <v>0</v>
      </c>
      <c r="E167" s="46">
        <v>0</v>
      </c>
      <c r="F167" s="30">
        <v>457.57323350323207</v>
      </c>
      <c r="G167" s="31">
        <v>401.3800293888001</v>
      </c>
      <c r="H167" s="47">
        <v>5.4999999999999938E-2</v>
      </c>
      <c r="I167" s="33"/>
      <c r="J167" s="34">
        <f t="shared" si="8"/>
        <v>0</v>
      </c>
      <c r="K167" s="35">
        <f t="shared" si="9"/>
        <v>0</v>
      </c>
      <c r="L167" s="48"/>
    </row>
    <row r="168" spans="1:12" hidden="1" x14ac:dyDescent="0.2">
      <c r="A168" s="37" t="s">
        <v>132</v>
      </c>
      <c r="B168" s="29" t="s">
        <v>19</v>
      </c>
      <c r="C168" s="30">
        <v>0</v>
      </c>
      <c r="D168" s="31">
        <v>0</v>
      </c>
      <c r="E168" s="46">
        <v>0</v>
      </c>
      <c r="F168" s="30">
        <v>130.40837154842114</v>
      </c>
      <c r="G168" s="31">
        <v>114.39330837580802</v>
      </c>
      <c r="H168" s="47">
        <v>5.4999999999999938E-2</v>
      </c>
      <c r="I168" s="33"/>
      <c r="J168" s="34">
        <f t="shared" si="8"/>
        <v>0</v>
      </c>
      <c r="K168" s="35">
        <f t="shared" si="9"/>
        <v>0</v>
      </c>
      <c r="L168" s="48"/>
    </row>
    <row r="169" spans="1:12" hidden="1" x14ac:dyDescent="0.2">
      <c r="A169" s="63" t="s">
        <v>133</v>
      </c>
      <c r="B169" s="29" t="s">
        <v>19</v>
      </c>
      <c r="C169" s="30">
        <v>0</v>
      </c>
      <c r="D169" s="85">
        <v>0</v>
      </c>
      <c r="E169" s="46">
        <v>0</v>
      </c>
      <c r="F169" s="30">
        <v>887.4194111999999</v>
      </c>
      <c r="G169" s="31">
        <v>778.43808000000001</v>
      </c>
      <c r="H169" s="47">
        <v>5.4999999999999938E-2</v>
      </c>
      <c r="I169" s="33"/>
      <c r="J169" s="34">
        <f t="shared" si="8"/>
        <v>0</v>
      </c>
      <c r="K169" s="35">
        <f t="shared" si="9"/>
        <v>0</v>
      </c>
      <c r="L169" s="48"/>
    </row>
    <row r="170" spans="1:12" hidden="1" x14ac:dyDescent="0.2">
      <c r="A170" s="63"/>
      <c r="B170" s="29"/>
      <c r="C170" s="30"/>
      <c r="D170" s="86"/>
      <c r="E170" s="46"/>
      <c r="F170" s="30"/>
      <c r="G170" s="31"/>
      <c r="H170" s="47"/>
      <c r="I170" s="33"/>
      <c r="J170" s="7"/>
      <c r="K170" s="9"/>
      <c r="L170" s="50"/>
    </row>
    <row r="171" spans="1:12" hidden="1" x14ac:dyDescent="0.2">
      <c r="A171" s="957" t="s">
        <v>47</v>
      </c>
      <c r="B171" s="957"/>
      <c r="C171" s="957"/>
      <c r="D171" s="957"/>
      <c r="E171" s="957"/>
      <c r="F171" s="957"/>
      <c r="G171" s="957"/>
      <c r="H171" s="957"/>
      <c r="I171" s="11"/>
      <c r="J171" s="7"/>
      <c r="K171" s="9"/>
      <c r="L171" s="10"/>
    </row>
    <row r="172" spans="1:12" hidden="1" x14ac:dyDescent="0.25">
      <c r="A172" s="12" t="s">
        <v>2</v>
      </c>
      <c r="B172" s="13" t="s">
        <v>3</v>
      </c>
      <c r="C172" s="962" t="s">
        <v>4</v>
      </c>
      <c r="D172" s="961"/>
      <c r="E172" s="961"/>
      <c r="F172" s="961" t="s">
        <v>5</v>
      </c>
      <c r="G172" s="961"/>
      <c r="H172" s="961"/>
      <c r="I172" s="15"/>
      <c r="J172" s="959" t="s">
        <v>6</v>
      </c>
      <c r="K172" s="960"/>
      <c r="L172" s="960"/>
    </row>
    <row r="173" spans="1:12" hidden="1" x14ac:dyDescent="0.25">
      <c r="A173" s="12"/>
      <c r="B173" s="13"/>
      <c r="C173" s="961" t="s">
        <v>8</v>
      </c>
      <c r="D173" s="961"/>
      <c r="E173" s="961"/>
      <c r="F173" s="961" t="s">
        <v>7</v>
      </c>
      <c r="G173" s="961"/>
      <c r="H173" s="961"/>
      <c r="I173" s="15"/>
      <c r="J173" s="960" t="s">
        <v>8</v>
      </c>
      <c r="K173" s="960"/>
      <c r="L173" s="960"/>
    </row>
    <row r="174" spans="1:12" hidden="1" x14ac:dyDescent="0.2">
      <c r="A174" s="12"/>
      <c r="B174" s="13"/>
      <c r="C174" s="17" t="s">
        <v>9</v>
      </c>
      <c r="D174" s="18" t="s">
        <v>10</v>
      </c>
      <c r="E174" s="19" t="s">
        <v>11</v>
      </c>
      <c r="F174" s="17" t="s">
        <v>9</v>
      </c>
      <c r="G174" s="18" t="s">
        <v>10</v>
      </c>
      <c r="H174" s="20" t="s">
        <v>11</v>
      </c>
      <c r="I174" s="15"/>
      <c r="J174" s="21" t="s">
        <v>9</v>
      </c>
      <c r="K174" s="22" t="s">
        <v>10</v>
      </c>
      <c r="L174" s="23" t="s">
        <v>11</v>
      </c>
    </row>
    <row r="175" spans="1:12" hidden="1" x14ac:dyDescent="0.2">
      <c r="A175" s="24"/>
      <c r="B175" s="13"/>
      <c r="C175" s="958" t="s">
        <v>12</v>
      </c>
      <c r="D175" s="958"/>
      <c r="E175" s="25"/>
      <c r="F175" s="958" t="s">
        <v>13</v>
      </c>
      <c r="G175" s="958"/>
      <c r="H175" s="26"/>
      <c r="I175" s="15"/>
      <c r="J175" s="963" t="s">
        <v>134</v>
      </c>
      <c r="K175" s="963"/>
      <c r="L175" s="27"/>
    </row>
    <row r="176" spans="1:12" hidden="1" x14ac:dyDescent="0.2">
      <c r="A176" s="24"/>
      <c r="B176" s="13"/>
      <c r="C176" s="87"/>
      <c r="D176" s="87"/>
      <c r="E176" s="46"/>
      <c r="F176" s="87"/>
      <c r="G176" s="87"/>
      <c r="H176" s="88"/>
      <c r="I176" s="15"/>
      <c r="J176" s="54"/>
      <c r="K176" s="89"/>
      <c r="L176" s="50"/>
    </row>
    <row r="177" spans="1:12" hidden="1" x14ac:dyDescent="0.2">
      <c r="A177" s="28" t="s">
        <v>135</v>
      </c>
      <c r="B177" s="29"/>
      <c r="C177" s="30"/>
      <c r="D177" s="31"/>
      <c r="E177" s="32"/>
      <c r="F177" s="30"/>
      <c r="G177" s="31"/>
      <c r="H177" s="32"/>
      <c r="I177" s="33"/>
      <c r="J177" s="34"/>
      <c r="K177" s="35"/>
      <c r="L177" s="36"/>
    </row>
    <row r="178" spans="1:12" hidden="1" x14ac:dyDescent="0.2">
      <c r="A178" s="37" t="s">
        <v>136</v>
      </c>
      <c r="B178" s="29" t="s">
        <v>19</v>
      </c>
      <c r="C178" s="30">
        <v>0</v>
      </c>
      <c r="D178" s="31">
        <v>0</v>
      </c>
      <c r="E178" s="46">
        <v>0</v>
      </c>
      <c r="F178" s="30">
        <v>41.597566682111996</v>
      </c>
      <c r="G178" s="31">
        <v>36.489093580800002</v>
      </c>
      <c r="H178" s="47">
        <v>5.4999999999999938E-2</v>
      </c>
      <c r="I178" s="33"/>
      <c r="J178" s="34">
        <f>K178*1.14</f>
        <v>0</v>
      </c>
      <c r="K178" s="35">
        <f>D178*1.055</f>
        <v>0</v>
      </c>
      <c r="L178" s="48"/>
    </row>
    <row r="179" spans="1:12" hidden="1" x14ac:dyDescent="0.2">
      <c r="A179" s="37" t="s">
        <v>137</v>
      </c>
      <c r="B179" s="29" t="s">
        <v>19</v>
      </c>
      <c r="C179" s="30">
        <v>0</v>
      </c>
      <c r="D179" s="31">
        <v>0</v>
      </c>
      <c r="E179" s="46">
        <v>0</v>
      </c>
      <c r="F179" s="30">
        <v>41.597566682111996</v>
      </c>
      <c r="G179" s="31">
        <v>36.489093580800002</v>
      </c>
      <c r="H179" s="47">
        <v>5.4999999999999938E-2</v>
      </c>
      <c r="I179" s="33"/>
      <c r="J179" s="34">
        <f>K179*1.14</f>
        <v>0</v>
      </c>
      <c r="K179" s="35">
        <f>D179*1.055</f>
        <v>0</v>
      </c>
      <c r="L179" s="48"/>
    </row>
    <row r="180" spans="1:12" hidden="1" x14ac:dyDescent="0.2">
      <c r="A180" s="37" t="s">
        <v>138</v>
      </c>
      <c r="B180" s="29" t="s">
        <v>19</v>
      </c>
      <c r="C180" s="30">
        <v>0</v>
      </c>
      <c r="D180" s="31">
        <v>0</v>
      </c>
      <c r="E180" s="46">
        <v>0</v>
      </c>
      <c r="F180" s="30">
        <v>97.754281702963212</v>
      </c>
      <c r="G180" s="31">
        <v>85.74936991488002</v>
      </c>
      <c r="H180" s="47">
        <v>5.4999999999999938E-2</v>
      </c>
      <c r="I180" s="33"/>
      <c r="J180" s="34">
        <f>K180*1.14</f>
        <v>0</v>
      </c>
      <c r="K180" s="35">
        <f>D180*1.055</f>
        <v>0</v>
      </c>
      <c r="L180" s="48"/>
    </row>
    <row r="181" spans="1:12" hidden="1" x14ac:dyDescent="0.2">
      <c r="A181" s="37" t="s">
        <v>139</v>
      </c>
      <c r="B181" s="29"/>
      <c r="C181" s="30"/>
      <c r="D181" s="31"/>
      <c r="E181" s="32"/>
      <c r="F181" s="30"/>
      <c r="G181" s="31"/>
      <c r="H181" s="32"/>
      <c r="I181" s="33"/>
      <c r="J181" s="34"/>
      <c r="K181" s="35"/>
      <c r="L181" s="82"/>
    </row>
    <row r="182" spans="1:12" hidden="1" x14ac:dyDescent="0.2">
      <c r="A182" s="37" t="s">
        <v>140</v>
      </c>
      <c r="B182" s="29" t="s">
        <v>19</v>
      </c>
      <c r="C182" s="30">
        <v>0</v>
      </c>
      <c r="D182" s="31">
        <v>0</v>
      </c>
      <c r="E182" s="46">
        <v>0</v>
      </c>
      <c r="F182" s="30">
        <v>128.9524567145472</v>
      </c>
      <c r="G182" s="31">
        <v>113.11619010048001</v>
      </c>
      <c r="H182" s="47">
        <v>5.4999999999999938E-2</v>
      </c>
      <c r="I182" s="33"/>
      <c r="J182" s="34">
        <f>K182*1.14</f>
        <v>0</v>
      </c>
      <c r="K182" s="35">
        <f>D182*1.055</f>
        <v>0</v>
      </c>
      <c r="L182" s="48"/>
    </row>
    <row r="183" spans="1:12" hidden="1" x14ac:dyDescent="0.2">
      <c r="A183" s="37" t="s">
        <v>141</v>
      </c>
      <c r="B183" s="29"/>
      <c r="C183" s="30"/>
      <c r="D183" s="31"/>
      <c r="E183" s="32"/>
      <c r="F183" s="30"/>
      <c r="G183" s="31"/>
      <c r="H183" s="32"/>
      <c r="I183" s="33"/>
      <c r="J183" s="34"/>
      <c r="K183" s="35"/>
      <c r="L183" s="82"/>
    </row>
    <row r="184" spans="1:12" hidden="1" x14ac:dyDescent="0.2">
      <c r="A184" s="37" t="s">
        <v>142</v>
      </c>
      <c r="B184" s="29" t="s">
        <v>19</v>
      </c>
      <c r="C184" s="30">
        <v>0</v>
      </c>
      <c r="D184" s="31">
        <v>0</v>
      </c>
      <c r="E184" s="46">
        <v>0</v>
      </c>
      <c r="F184" s="30">
        <v>128.9524567145472</v>
      </c>
      <c r="G184" s="31">
        <v>113.11619010048001</v>
      </c>
      <c r="H184" s="47">
        <v>5.4999999999999938E-2</v>
      </c>
      <c r="I184" s="33"/>
      <c r="J184" s="34">
        <f>K184*1.14</f>
        <v>0</v>
      </c>
      <c r="K184" s="35">
        <f>D184*1.055</f>
        <v>0</v>
      </c>
      <c r="L184" s="48"/>
    </row>
    <row r="185" spans="1:12" hidden="1" x14ac:dyDescent="0.2">
      <c r="A185" s="37" t="s">
        <v>143</v>
      </c>
      <c r="B185" s="29" t="s">
        <v>19</v>
      </c>
      <c r="C185" s="30">
        <v>0</v>
      </c>
      <c r="D185" s="31">
        <v>0</v>
      </c>
      <c r="E185" s="46">
        <v>0</v>
      </c>
      <c r="F185" s="30">
        <v>1039.9391670527998</v>
      </c>
      <c r="G185" s="31">
        <v>912.22733951999999</v>
      </c>
      <c r="H185" s="47">
        <v>5.4999999999999938E-2</v>
      </c>
      <c r="I185" s="33"/>
      <c r="J185" s="34">
        <f>K185*1.14</f>
        <v>0</v>
      </c>
      <c r="K185" s="35">
        <f>D185*1.055</f>
        <v>0</v>
      </c>
      <c r="L185" s="48"/>
    </row>
    <row r="186" spans="1:12" hidden="1" x14ac:dyDescent="0.2">
      <c r="A186" s="37"/>
      <c r="B186" s="29"/>
      <c r="C186" s="30"/>
      <c r="D186" s="31"/>
      <c r="E186" s="32"/>
      <c r="F186" s="30"/>
      <c r="G186" s="31"/>
      <c r="H186" s="32"/>
      <c r="I186" s="33"/>
      <c r="J186" s="34"/>
      <c r="K186" s="35"/>
      <c r="L186" s="82"/>
    </row>
    <row r="187" spans="1:12" hidden="1" x14ac:dyDescent="0.2">
      <c r="A187" s="28" t="s">
        <v>144</v>
      </c>
      <c r="B187" s="29"/>
      <c r="C187" s="30"/>
      <c r="D187" s="31"/>
      <c r="E187" s="32"/>
      <c r="F187" s="30"/>
      <c r="G187" s="31"/>
      <c r="H187" s="32"/>
      <c r="I187" s="33"/>
      <c r="J187" s="34"/>
      <c r="K187" s="35"/>
      <c r="L187" s="82"/>
    </row>
    <row r="188" spans="1:12" hidden="1" x14ac:dyDescent="0.2">
      <c r="A188" s="37" t="s">
        <v>145</v>
      </c>
      <c r="B188" s="29" t="s">
        <v>19</v>
      </c>
      <c r="C188" s="30">
        <v>0</v>
      </c>
      <c r="D188" s="31">
        <v>0</v>
      </c>
      <c r="E188" s="46">
        <v>0</v>
      </c>
      <c r="F188" s="30">
        <v>3583.7443666886402</v>
      </c>
      <c r="G188" s="31">
        <v>3143.6354093760001</v>
      </c>
      <c r="H188" s="47">
        <v>5.4999999999999938E-2</v>
      </c>
      <c r="I188" s="33"/>
      <c r="J188" s="34">
        <f>K188*1.14</f>
        <v>0</v>
      </c>
      <c r="K188" s="35">
        <f>D188*1.055</f>
        <v>0</v>
      </c>
      <c r="L188" s="48"/>
    </row>
    <row r="189" spans="1:12" hidden="1" x14ac:dyDescent="0.2">
      <c r="A189" s="37" t="s">
        <v>146</v>
      </c>
      <c r="B189" s="29" t="s">
        <v>19</v>
      </c>
      <c r="C189" s="30">
        <v>0</v>
      </c>
      <c r="D189" s="31">
        <v>0</v>
      </c>
      <c r="E189" s="46">
        <v>0</v>
      </c>
      <c r="F189" s="30">
        <v>4479.6844590220808</v>
      </c>
      <c r="G189" s="31">
        <v>3929.5477710720011</v>
      </c>
      <c r="H189" s="47">
        <v>5.4999999999999938E-2</v>
      </c>
      <c r="I189" s="33"/>
      <c r="J189" s="34">
        <f>K189*1.14</f>
        <v>0</v>
      </c>
      <c r="K189" s="35">
        <f>D189*1.055</f>
        <v>0</v>
      </c>
      <c r="L189" s="48"/>
    </row>
    <row r="190" spans="1:12" hidden="1" x14ac:dyDescent="0.2">
      <c r="A190" s="37" t="s">
        <v>147</v>
      </c>
      <c r="B190" s="29" t="s">
        <v>19</v>
      </c>
      <c r="C190" s="30">
        <v>0</v>
      </c>
      <c r="D190" s="31">
        <v>0</v>
      </c>
      <c r="E190" s="46">
        <v>0</v>
      </c>
      <c r="F190" s="30">
        <v>3583.7443666886393</v>
      </c>
      <c r="G190" s="31">
        <v>3143.6354093759996</v>
      </c>
      <c r="H190" s="47">
        <v>5.4999999999999938E-2</v>
      </c>
      <c r="I190" s="33"/>
      <c r="J190" s="34">
        <f>K190*1.14</f>
        <v>0</v>
      </c>
      <c r="K190" s="35">
        <f>D190*1.055</f>
        <v>0</v>
      </c>
      <c r="L190" s="48"/>
    </row>
    <row r="191" spans="1:12" hidden="1" x14ac:dyDescent="0.2">
      <c r="A191" s="37" t="s">
        <v>148</v>
      </c>
      <c r="B191" s="29" t="s">
        <v>19</v>
      </c>
      <c r="C191" s="30">
        <v>0</v>
      </c>
      <c r="D191" s="31">
        <v>0</v>
      </c>
      <c r="E191" s="46">
        <v>0</v>
      </c>
      <c r="F191" s="30">
        <v>3583.7443666886393</v>
      </c>
      <c r="G191" s="31">
        <v>3143.6354093759996</v>
      </c>
      <c r="H191" s="47">
        <v>5.4999999999999938E-2</v>
      </c>
      <c r="I191" s="33"/>
      <c r="J191" s="34">
        <f>K191*1.14</f>
        <v>0</v>
      </c>
      <c r="K191" s="35">
        <f>D191*1.055</f>
        <v>0</v>
      </c>
      <c r="L191" s="48"/>
    </row>
    <row r="192" spans="1:12" hidden="1" x14ac:dyDescent="0.2">
      <c r="A192" s="37" t="s">
        <v>149</v>
      </c>
      <c r="B192" s="29"/>
      <c r="C192" s="30"/>
      <c r="D192" s="31"/>
      <c r="E192" s="32"/>
      <c r="F192" s="30"/>
      <c r="G192" s="31"/>
      <c r="H192" s="32"/>
      <c r="I192" s="33"/>
      <c r="J192" s="34"/>
      <c r="K192" s="35"/>
      <c r="L192" s="82"/>
    </row>
    <row r="193" spans="1:12" hidden="1" x14ac:dyDescent="0.2">
      <c r="A193" s="37" t="s">
        <v>150</v>
      </c>
      <c r="B193" s="29" t="s">
        <v>19</v>
      </c>
      <c r="C193" s="30">
        <v>0</v>
      </c>
      <c r="D193" s="31">
        <v>0</v>
      </c>
      <c r="E193" s="46">
        <v>0</v>
      </c>
      <c r="F193" s="30">
        <v>3583.7443666886393</v>
      </c>
      <c r="G193" s="31">
        <v>3143.6354093759996</v>
      </c>
      <c r="H193" s="47">
        <v>5.4999999999999938E-2</v>
      </c>
      <c r="I193" s="33"/>
      <c r="J193" s="34">
        <f>K193*1.14</f>
        <v>0</v>
      </c>
      <c r="K193" s="35">
        <f>D193*1.055</f>
        <v>0</v>
      </c>
      <c r="L193" s="48"/>
    </row>
    <row r="194" spans="1:12" hidden="1" x14ac:dyDescent="0.2">
      <c r="A194" s="37" t="s">
        <v>151</v>
      </c>
      <c r="B194" s="29" t="s">
        <v>19</v>
      </c>
      <c r="C194" s="30">
        <v>0</v>
      </c>
      <c r="D194" s="31">
        <v>0</v>
      </c>
      <c r="E194" s="46">
        <v>0</v>
      </c>
      <c r="F194" s="30">
        <v>4479.6844590220808</v>
      </c>
      <c r="G194" s="31">
        <v>3929.5477710720011</v>
      </c>
      <c r="H194" s="47">
        <v>5.4999999999999938E-2</v>
      </c>
      <c r="I194" s="33"/>
      <c r="J194" s="34">
        <f t="shared" ref="J194:J216" si="10">K194*1.14</f>
        <v>0</v>
      </c>
      <c r="K194" s="35">
        <f t="shared" ref="K194:K210" si="11">D194*1.055</f>
        <v>0</v>
      </c>
      <c r="L194" s="48"/>
    </row>
    <row r="195" spans="1:12" hidden="1" x14ac:dyDescent="0.2">
      <c r="A195" s="37" t="s">
        <v>152</v>
      </c>
      <c r="B195" s="29" t="s">
        <v>19</v>
      </c>
      <c r="C195" s="30">
        <v>0</v>
      </c>
      <c r="D195" s="31">
        <v>0</v>
      </c>
      <c r="E195" s="46">
        <v>0</v>
      </c>
      <c r="F195" s="30">
        <v>447.96204484416012</v>
      </c>
      <c r="G195" s="31">
        <v>392.94916214400013</v>
      </c>
      <c r="H195" s="47">
        <v>5.4999999999999938E-2</v>
      </c>
      <c r="I195" s="33"/>
      <c r="J195" s="34">
        <f t="shared" si="10"/>
        <v>0</v>
      </c>
      <c r="K195" s="35">
        <f t="shared" si="11"/>
        <v>0</v>
      </c>
      <c r="L195" s="48"/>
    </row>
    <row r="196" spans="1:12" hidden="1" x14ac:dyDescent="0.2">
      <c r="A196" s="37" t="s">
        <v>153</v>
      </c>
      <c r="B196" s="29" t="s">
        <v>19</v>
      </c>
      <c r="C196" s="30">
        <v>0</v>
      </c>
      <c r="D196" s="31">
        <v>0</v>
      </c>
      <c r="E196" s="46">
        <v>0</v>
      </c>
      <c r="F196" s="30">
        <v>358.3792374624</v>
      </c>
      <c r="G196" s="31">
        <v>314.36775216000001</v>
      </c>
      <c r="H196" s="47">
        <v>5.4999999999999938E-2</v>
      </c>
      <c r="I196" s="33"/>
      <c r="J196" s="34">
        <f t="shared" si="10"/>
        <v>0</v>
      </c>
      <c r="K196" s="35">
        <f t="shared" si="11"/>
        <v>0</v>
      </c>
      <c r="L196" s="48"/>
    </row>
    <row r="197" spans="1:12" hidden="1" x14ac:dyDescent="0.2">
      <c r="A197" s="37" t="s">
        <v>154</v>
      </c>
      <c r="B197" s="29" t="s">
        <v>19</v>
      </c>
      <c r="C197" s="30">
        <v>0</v>
      </c>
      <c r="D197" s="31">
        <v>0</v>
      </c>
      <c r="E197" s="46">
        <v>0</v>
      </c>
      <c r="F197" s="30">
        <v>358.3792374624</v>
      </c>
      <c r="G197" s="31">
        <v>314.36775216000001</v>
      </c>
      <c r="H197" s="47">
        <v>5.4999999999999938E-2</v>
      </c>
      <c r="I197" s="33"/>
      <c r="J197" s="34">
        <f t="shared" si="10"/>
        <v>0</v>
      </c>
      <c r="K197" s="35">
        <f t="shared" si="11"/>
        <v>0</v>
      </c>
      <c r="L197" s="48"/>
    </row>
    <row r="198" spans="1:12" hidden="1" x14ac:dyDescent="0.2">
      <c r="A198" s="37" t="s">
        <v>155</v>
      </c>
      <c r="B198" s="29" t="s">
        <v>19</v>
      </c>
      <c r="C198" s="30">
        <v>0</v>
      </c>
      <c r="D198" s="31">
        <v>0</v>
      </c>
      <c r="E198" s="46">
        <v>0</v>
      </c>
      <c r="F198" s="30">
        <v>528.21362563200012</v>
      </c>
      <c r="G198" s="31">
        <v>463.34528564210541</v>
      </c>
      <c r="H198" s="47">
        <v>5.4999999999999938E-2</v>
      </c>
      <c r="I198" s="33"/>
      <c r="J198" s="34">
        <f t="shared" si="10"/>
        <v>0</v>
      </c>
      <c r="K198" s="35">
        <f t="shared" si="11"/>
        <v>0</v>
      </c>
      <c r="L198" s="48"/>
    </row>
    <row r="199" spans="1:12" hidden="1" x14ac:dyDescent="0.2">
      <c r="A199" s="37" t="s">
        <v>156</v>
      </c>
      <c r="B199" s="29" t="s">
        <v>19</v>
      </c>
      <c r="C199" s="30">
        <v>0</v>
      </c>
      <c r="D199" s="31">
        <v>0</v>
      </c>
      <c r="E199" s="46">
        <v>0</v>
      </c>
      <c r="F199" s="30">
        <v>179.18751312000001</v>
      </c>
      <c r="G199" s="31">
        <v>157.18202905263161</v>
      </c>
      <c r="H199" s="47">
        <v>5.4999999999999938E-2</v>
      </c>
      <c r="I199" s="33"/>
      <c r="J199" s="34">
        <f t="shared" si="10"/>
        <v>0</v>
      </c>
      <c r="K199" s="35">
        <f t="shared" si="11"/>
        <v>0</v>
      </c>
      <c r="L199" s="48"/>
    </row>
    <row r="200" spans="1:12" hidden="1" x14ac:dyDescent="0.2">
      <c r="A200" s="63" t="s">
        <v>157</v>
      </c>
      <c r="B200" s="29" t="s">
        <v>19</v>
      </c>
      <c r="C200" s="39">
        <v>0</v>
      </c>
      <c r="D200" s="43">
        <v>0</v>
      </c>
      <c r="E200" s="46">
        <v>0</v>
      </c>
      <c r="F200" s="39">
        <v>113.99999999999999</v>
      </c>
      <c r="G200" s="43">
        <v>100</v>
      </c>
      <c r="H200" s="90" t="s">
        <v>158</v>
      </c>
      <c r="I200" s="33"/>
      <c r="J200" s="34">
        <f t="shared" si="10"/>
        <v>0</v>
      </c>
      <c r="K200" s="35">
        <f t="shared" si="11"/>
        <v>0</v>
      </c>
      <c r="L200" s="48"/>
    </row>
    <row r="201" spans="1:12" hidden="1" x14ac:dyDescent="0.2">
      <c r="A201" s="63" t="s">
        <v>159</v>
      </c>
      <c r="B201" s="29" t="s">
        <v>19</v>
      </c>
      <c r="C201" s="30">
        <v>0</v>
      </c>
      <c r="D201" s="31">
        <v>0</v>
      </c>
      <c r="E201" s="46">
        <v>0</v>
      </c>
      <c r="F201" s="30">
        <v>160.0264512</v>
      </c>
      <c r="G201" s="31">
        <v>140.37408000000002</v>
      </c>
      <c r="H201" s="47">
        <v>5.4999999999999938E-2</v>
      </c>
      <c r="I201" s="33"/>
      <c r="J201" s="34">
        <f t="shared" si="10"/>
        <v>0</v>
      </c>
      <c r="K201" s="35">
        <f t="shared" si="11"/>
        <v>0</v>
      </c>
      <c r="L201" s="48"/>
    </row>
    <row r="202" spans="1:12" hidden="1" x14ac:dyDescent="0.2">
      <c r="A202" s="63" t="s">
        <v>160</v>
      </c>
      <c r="B202" s="29" t="s">
        <v>19</v>
      </c>
      <c r="C202" s="30">
        <v>0</v>
      </c>
      <c r="D202" s="31">
        <v>0</v>
      </c>
      <c r="E202" s="46">
        <v>0</v>
      </c>
      <c r="F202" s="30">
        <v>240.0396768</v>
      </c>
      <c r="G202" s="31">
        <v>210.56112000000002</v>
      </c>
      <c r="H202" s="47">
        <v>5.4999999999999938E-2</v>
      </c>
      <c r="I202" s="33"/>
      <c r="J202" s="34">
        <f t="shared" si="10"/>
        <v>0</v>
      </c>
      <c r="K202" s="35">
        <f t="shared" si="11"/>
        <v>0</v>
      </c>
      <c r="L202" s="48"/>
    </row>
    <row r="203" spans="1:12" hidden="1" x14ac:dyDescent="0.2">
      <c r="A203" s="63" t="s">
        <v>161</v>
      </c>
      <c r="B203" s="29" t="s">
        <v>19</v>
      </c>
      <c r="C203" s="30">
        <v>0</v>
      </c>
      <c r="D203" s="31">
        <v>0</v>
      </c>
      <c r="E203" s="46">
        <v>0</v>
      </c>
      <c r="F203" s="30">
        <v>320.05290239999999</v>
      </c>
      <c r="G203" s="31">
        <v>280.74816000000004</v>
      </c>
      <c r="H203" s="47">
        <v>5.4999999999999938E-2</v>
      </c>
      <c r="I203" s="33"/>
      <c r="J203" s="34">
        <f t="shared" si="10"/>
        <v>0</v>
      </c>
      <c r="K203" s="35">
        <f t="shared" si="11"/>
        <v>0</v>
      </c>
      <c r="L203" s="48"/>
    </row>
    <row r="204" spans="1:12" hidden="1" x14ac:dyDescent="0.2">
      <c r="A204" s="63" t="s">
        <v>162</v>
      </c>
      <c r="B204" s="29" t="s">
        <v>19</v>
      </c>
      <c r="C204" s="30">
        <v>0</v>
      </c>
      <c r="D204" s="31">
        <v>0</v>
      </c>
      <c r="E204" s="46">
        <v>0</v>
      </c>
      <c r="F204" s="30">
        <v>400.06612800000005</v>
      </c>
      <c r="G204" s="31">
        <v>350.93520000000007</v>
      </c>
      <c r="H204" s="47">
        <v>5.4999999999999938E-2</v>
      </c>
      <c r="I204" s="33"/>
      <c r="J204" s="34">
        <f t="shared" si="10"/>
        <v>0</v>
      </c>
      <c r="K204" s="35">
        <f t="shared" si="11"/>
        <v>0</v>
      </c>
      <c r="L204" s="48"/>
    </row>
    <row r="205" spans="1:12" hidden="1" x14ac:dyDescent="0.2">
      <c r="A205" s="63" t="s">
        <v>163</v>
      </c>
      <c r="B205" s="29" t="s">
        <v>19</v>
      </c>
      <c r="C205" s="30">
        <v>0</v>
      </c>
      <c r="D205" s="31">
        <v>0</v>
      </c>
      <c r="E205" s="46">
        <v>0</v>
      </c>
      <c r="F205" s="30">
        <v>480.07935359999999</v>
      </c>
      <c r="G205" s="31">
        <v>421.12224000000003</v>
      </c>
      <c r="H205" s="47">
        <v>5.4999999999999938E-2</v>
      </c>
      <c r="I205" s="33"/>
      <c r="J205" s="34">
        <f t="shared" si="10"/>
        <v>0</v>
      </c>
      <c r="K205" s="35">
        <f t="shared" si="11"/>
        <v>0</v>
      </c>
      <c r="L205" s="48"/>
    </row>
    <row r="206" spans="1:12" hidden="1" x14ac:dyDescent="0.2">
      <c r="A206" s="63" t="s">
        <v>164</v>
      </c>
      <c r="B206" s="29" t="s">
        <v>19</v>
      </c>
      <c r="C206" s="30">
        <v>0</v>
      </c>
      <c r="D206" s="31">
        <v>0</v>
      </c>
      <c r="E206" s="46">
        <v>0</v>
      </c>
      <c r="F206" s="30">
        <v>800.1322560000001</v>
      </c>
      <c r="G206" s="31">
        <v>701.87040000000013</v>
      </c>
      <c r="H206" s="47">
        <v>5.4999999999999938E-2</v>
      </c>
      <c r="I206" s="33"/>
      <c r="J206" s="34">
        <f t="shared" si="10"/>
        <v>0</v>
      </c>
      <c r="K206" s="35">
        <f t="shared" si="11"/>
        <v>0</v>
      </c>
      <c r="L206" s="48"/>
    </row>
    <row r="207" spans="1:12" hidden="1" x14ac:dyDescent="0.2">
      <c r="A207" s="37" t="s">
        <v>165</v>
      </c>
      <c r="B207" s="29" t="s">
        <v>19</v>
      </c>
      <c r="C207" s="30">
        <v>0</v>
      </c>
      <c r="D207" s="31">
        <v>0</v>
      </c>
      <c r="E207" s="46">
        <v>0</v>
      </c>
      <c r="F207" s="30">
        <v>4479.6844590220808</v>
      </c>
      <c r="G207" s="31">
        <v>3929.5477710720011</v>
      </c>
      <c r="H207" s="47">
        <v>5.4999999999999938E-2</v>
      </c>
      <c r="I207" s="33"/>
      <c r="J207" s="34">
        <f t="shared" si="10"/>
        <v>0</v>
      </c>
      <c r="K207" s="35">
        <f t="shared" si="11"/>
        <v>0</v>
      </c>
      <c r="L207" s="48"/>
    </row>
    <row r="208" spans="1:12" hidden="1" x14ac:dyDescent="0.2">
      <c r="A208" s="37" t="s">
        <v>166</v>
      </c>
      <c r="B208" s="29" t="s">
        <v>19</v>
      </c>
      <c r="C208" s="30">
        <v>0</v>
      </c>
      <c r="D208" s="31">
        <v>0</v>
      </c>
      <c r="E208" s="46">
        <v>0</v>
      </c>
      <c r="F208" s="30">
        <v>806.34128230656017</v>
      </c>
      <c r="G208" s="31">
        <v>707.31691430400019</v>
      </c>
      <c r="H208" s="47">
        <v>5.4999999999999938E-2</v>
      </c>
      <c r="I208" s="33"/>
      <c r="J208" s="34">
        <f t="shared" si="10"/>
        <v>0</v>
      </c>
      <c r="K208" s="35">
        <f t="shared" si="11"/>
        <v>0</v>
      </c>
      <c r="L208" s="48"/>
    </row>
    <row r="209" spans="1:12" hidden="1" x14ac:dyDescent="0.2">
      <c r="A209" s="37" t="s">
        <v>167</v>
      </c>
      <c r="B209" s="29" t="s">
        <v>19</v>
      </c>
      <c r="C209" s="30">
        <v>0</v>
      </c>
      <c r="D209" s="31">
        <v>0</v>
      </c>
      <c r="E209" s="46">
        <v>0</v>
      </c>
      <c r="F209" s="30">
        <v>143.35169498496001</v>
      </c>
      <c r="G209" s="31">
        <v>125.74710086400002</v>
      </c>
      <c r="H209" s="47">
        <v>5.4999999999999938E-2</v>
      </c>
      <c r="I209" s="33"/>
      <c r="J209" s="34">
        <f t="shared" si="10"/>
        <v>0</v>
      </c>
      <c r="K209" s="35">
        <f t="shared" si="11"/>
        <v>0</v>
      </c>
      <c r="L209" s="48"/>
    </row>
    <row r="210" spans="1:12" hidden="1" x14ac:dyDescent="0.2">
      <c r="A210" s="63" t="s">
        <v>168</v>
      </c>
      <c r="B210" s="29" t="s">
        <v>19</v>
      </c>
      <c r="C210" s="30">
        <v>0</v>
      </c>
      <c r="D210" s="31">
        <v>0</v>
      </c>
      <c r="E210" s="46">
        <v>0</v>
      </c>
      <c r="F210" s="30">
        <v>960.15870719999998</v>
      </c>
      <c r="G210" s="31">
        <v>842.24448000000007</v>
      </c>
      <c r="H210" s="47">
        <v>5.4999999999999938E-2</v>
      </c>
      <c r="I210" s="33"/>
      <c r="J210" s="34">
        <f t="shared" si="10"/>
        <v>0</v>
      </c>
      <c r="K210" s="35">
        <f t="shared" si="11"/>
        <v>0</v>
      </c>
      <c r="L210" s="48"/>
    </row>
    <row r="211" spans="1:12" hidden="1" x14ac:dyDescent="0.2">
      <c r="A211" s="63" t="s">
        <v>169</v>
      </c>
      <c r="B211" s="29" t="s">
        <v>19</v>
      </c>
      <c r="C211" s="30">
        <v>0</v>
      </c>
      <c r="D211" s="30">
        <v>0</v>
      </c>
      <c r="E211" s="91">
        <f t="shared" ref="E211:E216" si="12">C211/J211-1</f>
        <v>-1</v>
      </c>
      <c r="F211" s="30"/>
      <c r="G211" s="31"/>
      <c r="H211" s="47"/>
      <c r="I211" s="33"/>
      <c r="J211" s="34">
        <f t="shared" si="10"/>
        <v>4218</v>
      </c>
      <c r="K211" s="35">
        <v>3700</v>
      </c>
      <c r="L211" s="48"/>
    </row>
    <row r="212" spans="1:12" hidden="1" x14ac:dyDescent="0.2">
      <c r="A212" s="63" t="s">
        <v>170</v>
      </c>
      <c r="B212" s="29" t="s">
        <v>19</v>
      </c>
      <c r="C212" s="30">
        <v>0</v>
      </c>
      <c r="D212" s="30">
        <v>0</v>
      </c>
      <c r="E212" s="91">
        <f t="shared" si="12"/>
        <v>-1</v>
      </c>
      <c r="F212" s="30"/>
      <c r="G212" s="31"/>
      <c r="H212" s="47"/>
      <c r="I212" s="33"/>
      <c r="J212" s="34">
        <f t="shared" si="10"/>
        <v>3989.9999999999995</v>
      </c>
      <c r="K212" s="35">
        <v>3500</v>
      </c>
      <c r="L212" s="48"/>
    </row>
    <row r="213" spans="1:12" hidden="1" x14ac:dyDescent="0.2">
      <c r="A213" s="63" t="s">
        <v>171</v>
      </c>
      <c r="B213" s="29" t="s">
        <v>19</v>
      </c>
      <c r="C213" s="30">
        <v>0</v>
      </c>
      <c r="D213" s="30">
        <v>0</v>
      </c>
      <c r="E213" s="91">
        <f t="shared" si="12"/>
        <v>-1</v>
      </c>
      <c r="F213" s="30"/>
      <c r="G213" s="31"/>
      <c r="H213" s="47"/>
      <c r="I213" s="33"/>
      <c r="J213" s="34">
        <f t="shared" si="10"/>
        <v>1709.9999999999998</v>
      </c>
      <c r="K213" s="35">
        <v>1500</v>
      </c>
      <c r="L213" s="48"/>
    </row>
    <row r="214" spans="1:12" hidden="1" x14ac:dyDescent="0.2">
      <c r="A214" s="63" t="s">
        <v>172</v>
      </c>
      <c r="B214" s="29" t="s">
        <v>19</v>
      </c>
      <c r="C214" s="30">
        <v>0</v>
      </c>
      <c r="D214" s="30">
        <v>0</v>
      </c>
      <c r="E214" s="91">
        <f t="shared" si="12"/>
        <v>-1</v>
      </c>
      <c r="F214" s="30"/>
      <c r="G214" s="31"/>
      <c r="H214" s="47"/>
      <c r="I214" s="33"/>
      <c r="J214" s="34">
        <f t="shared" si="10"/>
        <v>2052</v>
      </c>
      <c r="K214" s="35">
        <v>1800</v>
      </c>
      <c r="L214" s="48"/>
    </row>
    <row r="215" spans="1:12" ht="24" hidden="1" x14ac:dyDescent="0.2">
      <c r="A215" s="63" t="s">
        <v>173</v>
      </c>
      <c r="B215" s="29" t="s">
        <v>19</v>
      </c>
      <c r="C215" s="30">
        <v>0</v>
      </c>
      <c r="D215" s="30">
        <v>0</v>
      </c>
      <c r="E215" s="91">
        <f t="shared" si="12"/>
        <v>-1</v>
      </c>
      <c r="F215" s="30"/>
      <c r="G215" s="31"/>
      <c r="H215" s="47"/>
      <c r="I215" s="33"/>
      <c r="J215" s="34">
        <f t="shared" si="10"/>
        <v>2849.9999999999995</v>
      </c>
      <c r="K215" s="35">
        <v>2500</v>
      </c>
      <c r="L215" s="48"/>
    </row>
    <row r="216" spans="1:12" hidden="1" x14ac:dyDescent="0.2">
      <c r="A216" s="63" t="s">
        <v>174</v>
      </c>
      <c r="B216" s="29" t="s">
        <v>19</v>
      </c>
      <c r="C216" s="30">
        <v>0</v>
      </c>
      <c r="D216" s="30">
        <v>0</v>
      </c>
      <c r="E216" s="91">
        <f t="shared" si="12"/>
        <v>-1</v>
      </c>
      <c r="F216" s="30"/>
      <c r="G216" s="31"/>
      <c r="H216" s="47"/>
      <c r="I216" s="33"/>
      <c r="J216" s="34">
        <f t="shared" si="10"/>
        <v>1709.9999999999998</v>
      </c>
      <c r="K216" s="35">
        <v>1500</v>
      </c>
      <c r="L216" s="48"/>
    </row>
    <row r="217" spans="1:12" hidden="1" x14ac:dyDescent="0.2">
      <c r="A217" s="37"/>
      <c r="B217" s="29"/>
      <c r="C217" s="30"/>
      <c r="D217" s="31"/>
      <c r="E217" s="32"/>
      <c r="F217" s="30"/>
      <c r="G217" s="31"/>
      <c r="H217" s="32"/>
      <c r="I217" s="33"/>
      <c r="J217" s="34"/>
      <c r="K217" s="35"/>
      <c r="L217" s="36"/>
    </row>
    <row r="218" spans="1:12" hidden="1" x14ac:dyDescent="0.2">
      <c r="A218" s="957" t="s">
        <v>47</v>
      </c>
      <c r="B218" s="957"/>
      <c r="C218" s="957"/>
      <c r="D218" s="957"/>
      <c r="E218" s="957"/>
      <c r="F218" s="957"/>
      <c r="G218" s="957"/>
      <c r="H218" s="957"/>
      <c r="I218" s="11"/>
      <c r="J218" s="7"/>
      <c r="K218" s="9"/>
      <c r="L218" s="10"/>
    </row>
    <row r="219" spans="1:12" hidden="1" x14ac:dyDescent="0.25">
      <c r="A219" s="12" t="s">
        <v>2</v>
      </c>
      <c r="B219" s="13" t="s">
        <v>3</v>
      </c>
      <c r="C219" s="962" t="s">
        <v>4</v>
      </c>
      <c r="D219" s="961"/>
      <c r="E219" s="961"/>
      <c r="F219" s="961" t="s">
        <v>5</v>
      </c>
      <c r="G219" s="961"/>
      <c r="H219" s="961"/>
      <c r="I219" s="15"/>
      <c r="J219" s="959" t="s">
        <v>6</v>
      </c>
      <c r="K219" s="960"/>
      <c r="L219" s="960"/>
    </row>
    <row r="220" spans="1:12" hidden="1" x14ac:dyDescent="0.25">
      <c r="A220" s="12"/>
      <c r="B220" s="13"/>
      <c r="C220" s="961" t="s">
        <v>7</v>
      </c>
      <c r="D220" s="961"/>
      <c r="E220" s="961"/>
      <c r="F220" s="961" t="s">
        <v>7</v>
      </c>
      <c r="G220" s="961"/>
      <c r="H220" s="961"/>
      <c r="I220" s="15"/>
      <c r="J220" s="960" t="s">
        <v>8</v>
      </c>
      <c r="K220" s="960"/>
      <c r="L220" s="960"/>
    </row>
    <row r="221" spans="1:12" hidden="1" x14ac:dyDescent="0.2">
      <c r="A221" s="12"/>
      <c r="B221" s="13"/>
      <c r="C221" s="17" t="s">
        <v>9</v>
      </c>
      <c r="D221" s="18" t="s">
        <v>10</v>
      </c>
      <c r="E221" s="19" t="s">
        <v>11</v>
      </c>
      <c r="F221" s="17" t="s">
        <v>9</v>
      </c>
      <c r="G221" s="18" t="s">
        <v>10</v>
      </c>
      <c r="H221" s="20" t="s">
        <v>11</v>
      </c>
      <c r="I221" s="15"/>
      <c r="J221" s="21" t="s">
        <v>9</v>
      </c>
      <c r="K221" s="22" t="s">
        <v>10</v>
      </c>
      <c r="L221" s="23" t="s">
        <v>11</v>
      </c>
    </row>
    <row r="222" spans="1:12" hidden="1" x14ac:dyDescent="0.2">
      <c r="A222" s="24"/>
      <c r="B222" s="13"/>
      <c r="C222" s="958" t="s">
        <v>12</v>
      </c>
      <c r="D222" s="958"/>
      <c r="E222" s="25"/>
      <c r="F222" s="958" t="s">
        <v>13</v>
      </c>
      <c r="G222" s="958"/>
      <c r="H222" s="26"/>
      <c r="I222" s="15"/>
      <c r="J222" s="963"/>
      <c r="K222" s="963"/>
      <c r="L222" s="27"/>
    </row>
    <row r="223" spans="1:12" hidden="1" x14ac:dyDescent="0.2">
      <c r="A223" s="28" t="s">
        <v>175</v>
      </c>
      <c r="B223" s="29"/>
      <c r="C223" s="30"/>
      <c r="D223" s="31"/>
      <c r="E223" s="32"/>
      <c r="F223" s="30"/>
      <c r="G223" s="31"/>
      <c r="H223" s="32"/>
      <c r="I223" s="33"/>
      <c r="J223" s="34"/>
      <c r="K223" s="35"/>
      <c r="L223" s="36"/>
    </row>
    <row r="224" spans="1:12" hidden="1" x14ac:dyDescent="0.2">
      <c r="A224" s="37" t="s">
        <v>176</v>
      </c>
      <c r="B224" s="29"/>
      <c r="C224" s="30"/>
      <c r="D224" s="31"/>
      <c r="E224" s="32"/>
      <c r="F224" s="30"/>
      <c r="G224" s="31"/>
      <c r="H224" s="32"/>
      <c r="I224" s="33"/>
      <c r="J224" s="34"/>
      <c r="K224" s="35"/>
      <c r="L224" s="36"/>
    </row>
    <row r="225" spans="1:12" hidden="1" x14ac:dyDescent="0.2">
      <c r="A225" s="37" t="s">
        <v>177</v>
      </c>
      <c r="B225" s="29" t="s">
        <v>19</v>
      </c>
      <c r="C225" s="30">
        <v>0</v>
      </c>
      <c r="D225" s="31">
        <v>0</v>
      </c>
      <c r="E225" s="46">
        <v>0</v>
      </c>
      <c r="F225" s="30">
        <v>5914.5776363520008</v>
      </c>
      <c r="G225" s="31">
        <v>5188.2259968000008</v>
      </c>
      <c r="H225" s="47">
        <v>5.4999999999999938E-2</v>
      </c>
      <c r="I225" s="33"/>
      <c r="J225" s="42">
        <f>K225*1.14</f>
        <v>0</v>
      </c>
      <c r="K225" s="92">
        <f>D225*1.05</f>
        <v>0</v>
      </c>
      <c r="L225" s="10"/>
    </row>
    <row r="226" spans="1:12" hidden="1" x14ac:dyDescent="0.2">
      <c r="A226" s="37" t="s">
        <v>178</v>
      </c>
      <c r="B226" s="29" t="s">
        <v>19</v>
      </c>
      <c r="C226" s="30">
        <v>0</v>
      </c>
      <c r="D226" s="31">
        <v>0</v>
      </c>
      <c r="E226" s="46">
        <v>0</v>
      </c>
      <c r="F226" s="30">
        <v>2760.4562832000001</v>
      </c>
      <c r="G226" s="31">
        <v>2421.4528800000003</v>
      </c>
      <c r="H226" s="47">
        <v>5.4999999999999938E-2</v>
      </c>
      <c r="I226" s="33"/>
      <c r="J226" s="42">
        <f t="shared" ref="J226:J232" si="13">K226*1.14</f>
        <v>0</v>
      </c>
      <c r="K226" s="92">
        <f t="shared" ref="K226:K232" si="14">D226*1.05</f>
        <v>0</v>
      </c>
      <c r="L226" s="10"/>
    </row>
    <row r="227" spans="1:12" hidden="1" x14ac:dyDescent="0.2">
      <c r="A227" s="37" t="s">
        <v>179</v>
      </c>
      <c r="B227" s="29" t="s">
        <v>19</v>
      </c>
      <c r="C227" s="30">
        <v>0</v>
      </c>
      <c r="D227" s="31">
        <v>0</v>
      </c>
      <c r="E227" s="46">
        <v>0</v>
      </c>
      <c r="F227" s="30">
        <v>5914.5776363520008</v>
      </c>
      <c r="G227" s="31">
        <v>5188.2259968000008</v>
      </c>
      <c r="H227" s="47">
        <v>5.4999999999999938E-2</v>
      </c>
      <c r="I227" s="33"/>
      <c r="J227" s="42">
        <f t="shared" si="13"/>
        <v>0</v>
      </c>
      <c r="K227" s="92">
        <f t="shared" si="14"/>
        <v>0</v>
      </c>
      <c r="L227" s="10"/>
    </row>
    <row r="228" spans="1:12" hidden="1" x14ac:dyDescent="0.2">
      <c r="A228" s="37" t="s">
        <v>180</v>
      </c>
      <c r="B228" s="29" t="s">
        <v>19</v>
      </c>
      <c r="C228" s="30">
        <v>0</v>
      </c>
      <c r="D228" s="31">
        <v>0</v>
      </c>
      <c r="E228" s="46">
        <v>0</v>
      </c>
      <c r="F228" s="30">
        <v>6900.3405757440014</v>
      </c>
      <c r="G228" s="31">
        <v>6052.9303296000016</v>
      </c>
      <c r="H228" s="47">
        <v>5.4999999999999938E-2</v>
      </c>
      <c r="I228" s="33"/>
      <c r="J228" s="42">
        <f t="shared" si="13"/>
        <v>0</v>
      </c>
      <c r="K228" s="92">
        <f t="shared" si="14"/>
        <v>0</v>
      </c>
      <c r="L228" s="10"/>
    </row>
    <row r="229" spans="1:12" hidden="1" x14ac:dyDescent="0.2">
      <c r="A229" s="37" t="s">
        <v>181</v>
      </c>
      <c r="B229" s="29" t="s">
        <v>19</v>
      </c>
      <c r="C229" s="30">
        <v>0</v>
      </c>
      <c r="D229" s="31">
        <v>0</v>
      </c>
      <c r="E229" s="46">
        <v>0</v>
      </c>
      <c r="F229" s="30">
        <v>6900.3405757440014</v>
      </c>
      <c r="G229" s="31">
        <v>6052.9303296000016</v>
      </c>
      <c r="H229" s="47">
        <v>5.4999999999999938E-2</v>
      </c>
      <c r="I229" s="33"/>
      <c r="J229" s="42">
        <f t="shared" si="13"/>
        <v>0</v>
      </c>
      <c r="K229" s="92">
        <f t="shared" si="14"/>
        <v>0</v>
      </c>
      <c r="L229" s="10"/>
    </row>
    <row r="230" spans="1:12" hidden="1" x14ac:dyDescent="0.2">
      <c r="A230" s="37" t="s">
        <v>182</v>
      </c>
      <c r="B230" s="29" t="s">
        <v>19</v>
      </c>
      <c r="C230" s="30">
        <v>0</v>
      </c>
      <c r="D230" s="31">
        <v>0</v>
      </c>
      <c r="E230" s="46">
        <v>0</v>
      </c>
      <c r="F230" s="30">
        <v>2760.4562832000001</v>
      </c>
      <c r="G230" s="31">
        <v>2421.4528800000003</v>
      </c>
      <c r="H230" s="47">
        <v>5.4999999999999938E-2</v>
      </c>
      <c r="I230" s="33"/>
      <c r="J230" s="42">
        <f t="shared" si="13"/>
        <v>0</v>
      </c>
      <c r="K230" s="92">
        <f t="shared" si="14"/>
        <v>0</v>
      </c>
      <c r="L230" s="10"/>
    </row>
    <row r="231" spans="1:12" hidden="1" x14ac:dyDescent="0.2">
      <c r="A231" s="37" t="s">
        <v>183</v>
      </c>
      <c r="B231" s="29" t="s">
        <v>19</v>
      </c>
      <c r="C231" s="30">
        <v>0</v>
      </c>
      <c r="D231" s="31">
        <v>0</v>
      </c>
      <c r="E231" s="46">
        <v>0</v>
      </c>
      <c r="F231" s="30">
        <v>1774.693343808</v>
      </c>
      <c r="G231" s="31">
        <v>1556.7485472000001</v>
      </c>
      <c r="H231" s="47">
        <v>5.4999999999999938E-2</v>
      </c>
      <c r="I231" s="33"/>
      <c r="J231" s="42">
        <f t="shared" si="13"/>
        <v>0</v>
      </c>
      <c r="K231" s="92">
        <f t="shared" si="14"/>
        <v>0</v>
      </c>
      <c r="L231" s="10"/>
    </row>
    <row r="232" spans="1:12" hidden="1" x14ac:dyDescent="0.2">
      <c r="A232" s="37" t="s">
        <v>184</v>
      </c>
      <c r="B232" s="29" t="s">
        <v>19</v>
      </c>
      <c r="C232" s="30">
        <v>0</v>
      </c>
      <c r="D232" s="31">
        <v>0</v>
      </c>
      <c r="E232" s="46">
        <v>0</v>
      </c>
      <c r="F232" s="30">
        <v>433.67</v>
      </c>
      <c r="G232" s="31">
        <v>320.05</v>
      </c>
      <c r="H232" s="47">
        <v>5.4999999999999938E-2</v>
      </c>
      <c r="I232" s="33"/>
      <c r="J232" s="42">
        <f t="shared" si="13"/>
        <v>0</v>
      </c>
      <c r="K232" s="92">
        <f t="shared" si="14"/>
        <v>0</v>
      </c>
      <c r="L232" s="10"/>
    </row>
    <row r="233" spans="1:12" hidden="1" x14ac:dyDescent="0.2">
      <c r="A233" s="37" t="s">
        <v>185</v>
      </c>
      <c r="B233" s="29" t="s">
        <v>19</v>
      </c>
      <c r="C233" s="30"/>
      <c r="D233" s="31"/>
      <c r="E233" s="46"/>
      <c r="F233" s="30"/>
      <c r="G233" s="31"/>
      <c r="H233" s="47"/>
      <c r="I233" s="33"/>
      <c r="J233" s="42"/>
      <c r="K233" s="43"/>
      <c r="L233" s="10"/>
    </row>
    <row r="234" spans="1:12" hidden="1" x14ac:dyDescent="0.2">
      <c r="A234" s="37" t="s">
        <v>186</v>
      </c>
      <c r="B234" s="29" t="s">
        <v>19</v>
      </c>
      <c r="C234" s="30">
        <v>0</v>
      </c>
      <c r="D234" s="31">
        <v>0</v>
      </c>
      <c r="E234" s="46">
        <v>0</v>
      </c>
      <c r="F234" s="30">
        <v>0.59</v>
      </c>
      <c r="G234" s="31">
        <v>55</v>
      </c>
      <c r="H234" s="47">
        <v>5.5002130292763241E-2</v>
      </c>
      <c r="I234" s="33"/>
      <c r="J234" s="42">
        <f>K234*1.14</f>
        <v>0</v>
      </c>
      <c r="K234" s="92">
        <f>D234*1.05</f>
        <v>0</v>
      </c>
      <c r="L234" s="10"/>
    </row>
    <row r="235" spans="1:12" hidden="1" x14ac:dyDescent="0.2">
      <c r="A235" s="93" t="s">
        <v>187</v>
      </c>
      <c r="B235" s="29" t="s">
        <v>19</v>
      </c>
      <c r="C235" s="30">
        <v>0</v>
      </c>
      <c r="D235" s="31">
        <v>0</v>
      </c>
      <c r="E235" s="46">
        <v>0</v>
      </c>
      <c r="F235" s="30">
        <v>571.77451013760003</v>
      </c>
      <c r="G235" s="31">
        <v>501.55658784000008</v>
      </c>
      <c r="H235" s="62">
        <v>5.4999999999999938E-2</v>
      </c>
      <c r="I235" s="94"/>
      <c r="J235" s="42">
        <f>K235*1.14</f>
        <v>0</v>
      </c>
      <c r="K235" s="92">
        <f>D235*1.05</f>
        <v>0</v>
      </c>
      <c r="L235" s="10"/>
    </row>
    <row r="236" spans="1:12" hidden="1" x14ac:dyDescent="0.2">
      <c r="A236" s="93" t="s">
        <v>188</v>
      </c>
      <c r="B236" s="29" t="s">
        <v>19</v>
      </c>
      <c r="C236" s="30">
        <v>0</v>
      </c>
      <c r="D236" s="31">
        <v>0</v>
      </c>
      <c r="E236" s="46">
        <v>0</v>
      </c>
      <c r="F236" s="30">
        <v>433.67168275200004</v>
      </c>
      <c r="G236" s="31">
        <v>380.41</v>
      </c>
      <c r="H236" s="62">
        <v>5.4999999999999938E-2</v>
      </c>
      <c r="I236" s="94"/>
      <c r="J236" s="42">
        <f>K236*1.14</f>
        <v>0</v>
      </c>
      <c r="K236" s="92">
        <f>D236*1.05</f>
        <v>0</v>
      </c>
      <c r="L236" s="10"/>
    </row>
    <row r="237" spans="1:12" hidden="1" x14ac:dyDescent="0.2">
      <c r="A237" s="83" t="s">
        <v>189</v>
      </c>
      <c r="B237" s="29" t="s">
        <v>19</v>
      </c>
      <c r="C237" s="30">
        <v>0</v>
      </c>
      <c r="D237" s="31">
        <v>0</v>
      </c>
      <c r="E237" s="46">
        <v>0</v>
      </c>
      <c r="F237" s="30">
        <v>433.67168275200004</v>
      </c>
      <c r="G237" s="31">
        <v>380.41</v>
      </c>
      <c r="H237" s="62">
        <v>5.4999999999999938E-2</v>
      </c>
      <c r="I237" s="94"/>
      <c r="J237" s="54">
        <f>K237*1.14</f>
        <v>0</v>
      </c>
      <c r="K237" s="92">
        <f>D237*1.05</f>
        <v>0</v>
      </c>
      <c r="L237" s="10"/>
    </row>
    <row r="238" spans="1:12" hidden="1" x14ac:dyDescent="0.2">
      <c r="A238" s="93" t="s">
        <v>190</v>
      </c>
      <c r="B238" s="29" t="s">
        <v>19</v>
      </c>
      <c r="C238" s="30">
        <v>0</v>
      </c>
      <c r="D238" s="31">
        <v>0</v>
      </c>
      <c r="E238" s="46">
        <v>0</v>
      </c>
      <c r="F238" s="30">
        <v>433.67168275200004</v>
      </c>
      <c r="G238" s="31">
        <v>380.41</v>
      </c>
      <c r="H238" s="62">
        <v>5.4999999999999938E-2</v>
      </c>
      <c r="I238" s="94"/>
      <c r="J238" s="54">
        <f>K238*1.14</f>
        <v>0</v>
      </c>
      <c r="K238" s="92">
        <f>D238*1.05</f>
        <v>0</v>
      </c>
      <c r="L238" s="10"/>
    </row>
    <row r="239" spans="1:12" hidden="1" x14ac:dyDescent="0.2">
      <c r="A239" s="37" t="s">
        <v>191</v>
      </c>
      <c r="B239" s="29"/>
      <c r="C239" s="30"/>
      <c r="D239" s="31"/>
      <c r="E239" s="32"/>
      <c r="F239" s="30"/>
      <c r="G239" s="31"/>
      <c r="H239" s="32"/>
      <c r="I239" s="33"/>
      <c r="J239" s="42"/>
      <c r="K239" s="43"/>
      <c r="L239" s="10"/>
    </row>
    <row r="240" spans="1:12" hidden="1" x14ac:dyDescent="0.2">
      <c r="A240" s="37" t="s">
        <v>192</v>
      </c>
      <c r="B240" s="29" t="s">
        <v>19</v>
      </c>
      <c r="C240" s="30">
        <v>0</v>
      </c>
      <c r="D240" s="31">
        <v>0</v>
      </c>
      <c r="E240" s="46">
        <v>0</v>
      </c>
      <c r="F240" s="30">
        <v>1792.2962534400001</v>
      </c>
      <c r="G240" s="31">
        <v>1572.1896960000001</v>
      </c>
      <c r="H240" s="47">
        <v>5.4999999999999938E-2</v>
      </c>
      <c r="I240" s="33"/>
      <c r="J240" s="42">
        <f>K240*1.14</f>
        <v>0</v>
      </c>
      <c r="K240" s="92">
        <f>D240*1.05</f>
        <v>0</v>
      </c>
      <c r="L240" s="10"/>
    </row>
    <row r="241" spans="1:12" hidden="1" x14ac:dyDescent="0.2">
      <c r="A241" s="63" t="s">
        <v>193</v>
      </c>
      <c r="B241" s="29" t="s">
        <v>19</v>
      </c>
      <c r="C241" s="30">
        <v>0</v>
      </c>
      <c r="D241" s="31">
        <v>0</v>
      </c>
      <c r="E241" s="46">
        <v>0</v>
      </c>
      <c r="F241" s="30">
        <v>2150.2434194841603</v>
      </c>
      <c r="G241" s="31">
        <v>1886.1784381440004</v>
      </c>
      <c r="H241" s="47">
        <v>5.4999999999999938E-2</v>
      </c>
      <c r="I241" s="33"/>
      <c r="J241" s="42">
        <f>K241*1.14</f>
        <v>0</v>
      </c>
      <c r="K241" s="92">
        <f>D241*1.05</f>
        <v>0</v>
      </c>
      <c r="L241" s="10"/>
    </row>
    <row r="242" spans="1:12" hidden="1" x14ac:dyDescent="0.2">
      <c r="A242" s="63" t="s">
        <v>194</v>
      </c>
      <c r="B242" s="29" t="s">
        <v>19</v>
      </c>
      <c r="C242" s="30">
        <v>0</v>
      </c>
      <c r="D242" s="31">
        <v>0</v>
      </c>
      <c r="E242" s="46">
        <v>0</v>
      </c>
      <c r="F242" s="30">
        <v>412.86824409600007</v>
      </c>
      <c r="G242" s="31">
        <v>362.16512640000008</v>
      </c>
      <c r="H242" s="47">
        <v>5.4999999999999938E-2</v>
      </c>
      <c r="I242" s="33"/>
      <c r="J242" s="42">
        <f>K242*1.14</f>
        <v>0</v>
      </c>
      <c r="K242" s="92">
        <f>D242*1.05</f>
        <v>0</v>
      </c>
      <c r="L242" s="10"/>
    </row>
    <row r="243" spans="1:12" hidden="1" x14ac:dyDescent="0.2">
      <c r="A243" s="37" t="s">
        <v>195</v>
      </c>
      <c r="B243" s="29" t="s">
        <v>19</v>
      </c>
      <c r="C243" s="30">
        <v>0</v>
      </c>
      <c r="D243" s="31">
        <v>0</v>
      </c>
      <c r="E243" s="46">
        <v>0</v>
      </c>
      <c r="F243" s="30">
        <v>3120.5157983999993</v>
      </c>
      <c r="G243" s="31">
        <v>2737.2945599999998</v>
      </c>
      <c r="H243" s="47">
        <v>5.4999999999999938E-2</v>
      </c>
      <c r="I243" s="33"/>
      <c r="J243" s="42">
        <f>K243*1.14</f>
        <v>0</v>
      </c>
      <c r="K243" s="92">
        <f>D243*1.05</f>
        <v>0</v>
      </c>
      <c r="L243" s="10"/>
    </row>
    <row r="244" spans="1:12" hidden="1" x14ac:dyDescent="0.2">
      <c r="A244" s="37" t="s">
        <v>196</v>
      </c>
      <c r="B244" s="29" t="s">
        <v>19</v>
      </c>
      <c r="C244" s="30">
        <v>0</v>
      </c>
      <c r="D244" s="31">
        <v>0</v>
      </c>
      <c r="E244" s="46">
        <v>0</v>
      </c>
      <c r="F244" s="30">
        <v>118.30755537216001</v>
      </c>
      <c r="G244" s="31">
        <v>103.77855734400002</v>
      </c>
      <c r="H244" s="47">
        <v>5.4999999999999938E-2</v>
      </c>
      <c r="I244" s="33"/>
      <c r="J244" s="42">
        <f>K244*1.14</f>
        <v>0</v>
      </c>
      <c r="K244" s="92">
        <f>D244*1.05</f>
        <v>0</v>
      </c>
      <c r="L244" s="10"/>
    </row>
    <row r="245" spans="1:12" hidden="1" x14ac:dyDescent="0.2">
      <c r="A245" s="37" t="s">
        <v>197</v>
      </c>
      <c r="B245" s="29" t="s">
        <v>19</v>
      </c>
      <c r="C245" s="30"/>
      <c r="D245" s="31"/>
      <c r="E245" s="32"/>
      <c r="F245" s="30"/>
      <c r="G245" s="31"/>
      <c r="H245" s="32"/>
      <c r="I245" s="33"/>
      <c r="J245" s="42"/>
      <c r="K245" s="43"/>
      <c r="L245" s="10"/>
    </row>
    <row r="246" spans="1:12" hidden="1" x14ac:dyDescent="0.2">
      <c r="A246" s="37" t="s">
        <v>198</v>
      </c>
      <c r="B246" s="29" t="s">
        <v>19</v>
      </c>
      <c r="C246" s="30">
        <v>0</v>
      </c>
      <c r="D246" s="31">
        <v>0</v>
      </c>
      <c r="E246" s="46">
        <v>0</v>
      </c>
      <c r="F246" s="30">
        <v>2.7702</v>
      </c>
      <c r="G246" s="31">
        <v>2.4300000000000002</v>
      </c>
      <c r="H246" s="47">
        <v>5.4999999999999938E-2</v>
      </c>
      <c r="I246" s="33"/>
      <c r="J246" s="42">
        <f t="shared" ref="J246:J251" si="15">K246*1.14</f>
        <v>0</v>
      </c>
      <c r="K246" s="92">
        <f t="shared" ref="K246:K251" si="16">D246*1.05</f>
        <v>0</v>
      </c>
      <c r="L246" s="10"/>
    </row>
    <row r="247" spans="1:12" hidden="1" x14ac:dyDescent="0.2">
      <c r="A247" s="37" t="s">
        <v>199</v>
      </c>
      <c r="B247" s="29" t="s">
        <v>19</v>
      </c>
      <c r="C247" s="30">
        <v>0</v>
      </c>
      <c r="D247" s="31">
        <v>0</v>
      </c>
      <c r="E247" s="46">
        <v>0</v>
      </c>
      <c r="F247" s="30">
        <v>5.1869999999999994</v>
      </c>
      <c r="G247" s="31">
        <v>4.55</v>
      </c>
      <c r="H247" s="47">
        <v>5.4999999999999938E-2</v>
      </c>
      <c r="I247" s="33"/>
      <c r="J247" s="42">
        <f t="shared" si="15"/>
        <v>0</v>
      </c>
      <c r="K247" s="92">
        <f t="shared" si="16"/>
        <v>0</v>
      </c>
      <c r="L247" s="10"/>
    </row>
    <row r="248" spans="1:12" hidden="1" x14ac:dyDescent="0.2">
      <c r="A248" s="37" t="s">
        <v>200</v>
      </c>
      <c r="B248" s="29" t="s">
        <v>19</v>
      </c>
      <c r="C248" s="30">
        <v>0</v>
      </c>
      <c r="D248" s="31">
        <v>0</v>
      </c>
      <c r="E248" s="46">
        <v>0</v>
      </c>
      <c r="F248" s="30">
        <v>69.163799999999995</v>
      </c>
      <c r="G248" s="31">
        <v>60.67</v>
      </c>
      <c r="H248" s="47">
        <v>5.4999999999999938E-2</v>
      </c>
      <c r="I248" s="33"/>
      <c r="J248" s="42">
        <f t="shared" si="15"/>
        <v>0</v>
      </c>
      <c r="K248" s="92">
        <f t="shared" si="16"/>
        <v>0</v>
      </c>
      <c r="L248" s="10"/>
    </row>
    <row r="249" spans="1:12" hidden="1" x14ac:dyDescent="0.2">
      <c r="A249" s="37" t="s">
        <v>201</v>
      </c>
      <c r="B249" s="29" t="s">
        <v>19</v>
      </c>
      <c r="C249" s="30">
        <v>0</v>
      </c>
      <c r="D249" s="31">
        <v>0</v>
      </c>
      <c r="E249" s="46">
        <v>0</v>
      </c>
      <c r="F249" s="30">
        <v>43.2288</v>
      </c>
      <c r="G249" s="31">
        <v>37.92</v>
      </c>
      <c r="H249" s="47">
        <v>5.4999999999999938E-2</v>
      </c>
      <c r="I249" s="33"/>
      <c r="J249" s="42">
        <f t="shared" si="15"/>
        <v>0</v>
      </c>
      <c r="K249" s="92">
        <f t="shared" si="16"/>
        <v>0</v>
      </c>
      <c r="L249" s="10"/>
    </row>
    <row r="250" spans="1:12" hidden="1" x14ac:dyDescent="0.2">
      <c r="A250" s="37" t="s">
        <v>202</v>
      </c>
      <c r="B250" s="29" t="s">
        <v>19</v>
      </c>
      <c r="C250" s="30">
        <v>0</v>
      </c>
      <c r="D250" s="31">
        <v>0</v>
      </c>
      <c r="E250" s="46">
        <v>0</v>
      </c>
      <c r="F250" s="30">
        <v>43.2288</v>
      </c>
      <c r="G250" s="31">
        <v>37.92</v>
      </c>
      <c r="H250" s="47">
        <v>5.5006914381914296E-2</v>
      </c>
      <c r="I250" s="33"/>
      <c r="J250" s="42">
        <f t="shared" si="15"/>
        <v>0</v>
      </c>
      <c r="K250" s="92">
        <f t="shared" si="16"/>
        <v>0</v>
      </c>
      <c r="L250" s="10"/>
    </row>
    <row r="251" spans="1:12" hidden="1" x14ac:dyDescent="0.2">
      <c r="A251" s="37" t="s">
        <v>203</v>
      </c>
      <c r="B251" s="29" t="s">
        <v>19</v>
      </c>
      <c r="C251" s="30">
        <v>0</v>
      </c>
      <c r="D251" s="40">
        <v>0</v>
      </c>
      <c r="E251" s="46">
        <v>0</v>
      </c>
      <c r="F251" s="30">
        <v>60.522599999999997</v>
      </c>
      <c r="G251" s="31">
        <v>53.09</v>
      </c>
      <c r="H251" s="47">
        <v>5.4999999999999938E-2</v>
      </c>
      <c r="I251" s="33"/>
      <c r="J251" s="42">
        <f t="shared" si="15"/>
        <v>0</v>
      </c>
      <c r="K251" s="92">
        <f t="shared" si="16"/>
        <v>0</v>
      </c>
      <c r="L251" s="10"/>
    </row>
    <row r="252" spans="1:12" hidden="1" x14ac:dyDescent="0.2">
      <c r="A252" s="37"/>
      <c r="B252" s="29"/>
      <c r="C252" s="30"/>
      <c r="D252" s="31"/>
      <c r="E252" s="46"/>
      <c r="F252" s="30"/>
      <c r="G252" s="31"/>
      <c r="H252" s="46"/>
      <c r="I252" s="33"/>
      <c r="J252" s="34"/>
      <c r="K252" s="35"/>
      <c r="L252" s="60"/>
    </row>
    <row r="253" spans="1:12" hidden="1" x14ac:dyDescent="0.2">
      <c r="A253" s="28" t="s">
        <v>204</v>
      </c>
      <c r="B253" s="29"/>
      <c r="C253" s="30"/>
      <c r="D253" s="31"/>
      <c r="E253" s="32"/>
      <c r="F253" s="30"/>
      <c r="G253" s="31"/>
      <c r="H253" s="46"/>
      <c r="I253" s="33"/>
      <c r="J253" s="34"/>
      <c r="K253" s="35"/>
      <c r="L253" s="60"/>
    </row>
    <row r="254" spans="1:12" hidden="1" x14ac:dyDescent="0.2">
      <c r="A254" s="37"/>
      <c r="B254" s="29"/>
      <c r="C254" s="30"/>
      <c r="D254" s="31"/>
      <c r="E254" s="32"/>
      <c r="F254" s="30"/>
      <c r="G254" s="31"/>
      <c r="H254" s="46"/>
      <c r="I254" s="33"/>
      <c r="J254" s="34"/>
      <c r="K254" s="35"/>
      <c r="L254" s="60"/>
    </row>
    <row r="255" spans="1:12" hidden="1" x14ac:dyDescent="0.2">
      <c r="A255" s="37" t="s">
        <v>205</v>
      </c>
      <c r="B255" s="29"/>
      <c r="C255" s="30"/>
      <c r="D255" s="31"/>
      <c r="E255" s="32"/>
      <c r="F255" s="30"/>
      <c r="G255" s="31"/>
      <c r="H255" s="46"/>
      <c r="I255" s="33"/>
      <c r="J255" s="34"/>
      <c r="K255" s="35"/>
      <c r="L255" s="60"/>
    </row>
    <row r="256" spans="1:12" hidden="1" x14ac:dyDescent="0.2">
      <c r="A256" s="37" t="s">
        <v>206</v>
      </c>
      <c r="B256" s="29" t="s">
        <v>45</v>
      </c>
      <c r="C256" s="95">
        <v>0</v>
      </c>
      <c r="D256" s="31">
        <v>0</v>
      </c>
      <c r="E256" s="46">
        <v>0</v>
      </c>
      <c r="F256" s="30"/>
      <c r="G256" s="31"/>
      <c r="H256" s="46"/>
      <c r="I256" s="33"/>
      <c r="J256" s="96">
        <f>C256*1.05</f>
        <v>0</v>
      </c>
      <c r="K256" s="35">
        <f>D256*1.05</f>
        <v>0</v>
      </c>
      <c r="L256" s="60"/>
    </row>
    <row r="257" spans="1:12" hidden="1" x14ac:dyDescent="0.2">
      <c r="A257" s="37" t="s">
        <v>207</v>
      </c>
      <c r="B257" s="29" t="s">
        <v>45</v>
      </c>
      <c r="C257" s="95">
        <v>0</v>
      </c>
      <c r="D257" s="31">
        <v>0</v>
      </c>
      <c r="E257" s="46">
        <v>0</v>
      </c>
      <c r="F257" s="30"/>
      <c r="G257" s="31"/>
      <c r="H257" s="46"/>
      <c r="I257" s="33"/>
      <c r="J257" s="96">
        <f t="shared" ref="J257:K264" si="17">C257*1.05</f>
        <v>0</v>
      </c>
      <c r="K257" s="35">
        <f t="shared" si="17"/>
        <v>0</v>
      </c>
      <c r="L257" s="60"/>
    </row>
    <row r="258" spans="1:12" hidden="1" x14ac:dyDescent="0.2">
      <c r="A258" s="37" t="s">
        <v>208</v>
      </c>
      <c r="B258" s="29" t="s">
        <v>45</v>
      </c>
      <c r="C258" s="95">
        <v>0</v>
      </c>
      <c r="D258" s="31">
        <v>0</v>
      </c>
      <c r="E258" s="46">
        <v>0</v>
      </c>
      <c r="F258" s="30"/>
      <c r="G258" s="31"/>
      <c r="H258" s="46"/>
      <c r="I258" s="33"/>
      <c r="J258" s="96">
        <f t="shared" si="17"/>
        <v>0</v>
      </c>
      <c r="K258" s="35">
        <f t="shared" si="17"/>
        <v>0</v>
      </c>
      <c r="L258" s="60"/>
    </row>
    <row r="259" spans="1:12" hidden="1" x14ac:dyDescent="0.2">
      <c r="A259" s="37" t="s">
        <v>209</v>
      </c>
      <c r="B259" s="29" t="s">
        <v>45</v>
      </c>
      <c r="C259" s="95">
        <v>0</v>
      </c>
      <c r="D259" s="31">
        <v>0</v>
      </c>
      <c r="E259" s="46">
        <v>0</v>
      </c>
      <c r="F259" s="30"/>
      <c r="G259" s="31"/>
      <c r="H259" s="46"/>
      <c r="I259" s="33"/>
      <c r="J259" s="96">
        <f t="shared" si="17"/>
        <v>0</v>
      </c>
      <c r="K259" s="35">
        <f t="shared" si="17"/>
        <v>0</v>
      </c>
      <c r="L259" s="60"/>
    </row>
    <row r="260" spans="1:12" hidden="1" x14ac:dyDescent="0.2">
      <c r="A260" s="37" t="s">
        <v>210</v>
      </c>
      <c r="B260" s="29" t="s">
        <v>45</v>
      </c>
      <c r="C260" s="95">
        <v>0</v>
      </c>
      <c r="D260" s="31">
        <v>0</v>
      </c>
      <c r="E260" s="46">
        <v>0</v>
      </c>
      <c r="F260" s="30"/>
      <c r="G260" s="31"/>
      <c r="H260" s="46"/>
      <c r="I260" s="33"/>
      <c r="J260" s="96">
        <f t="shared" si="17"/>
        <v>0</v>
      </c>
      <c r="K260" s="35">
        <f t="shared" si="17"/>
        <v>0</v>
      </c>
      <c r="L260" s="60"/>
    </row>
    <row r="261" spans="1:12" hidden="1" x14ac:dyDescent="0.2">
      <c r="A261" s="37" t="s">
        <v>211</v>
      </c>
      <c r="B261" s="29" t="s">
        <v>45</v>
      </c>
      <c r="C261" s="95">
        <v>0</v>
      </c>
      <c r="D261" s="31">
        <v>0</v>
      </c>
      <c r="E261" s="46">
        <v>0</v>
      </c>
      <c r="F261" s="30"/>
      <c r="G261" s="31"/>
      <c r="H261" s="46"/>
      <c r="I261" s="33"/>
      <c r="J261" s="96">
        <f t="shared" si="17"/>
        <v>0</v>
      </c>
      <c r="K261" s="35">
        <f t="shared" si="17"/>
        <v>0</v>
      </c>
      <c r="L261" s="60"/>
    </row>
    <row r="262" spans="1:12" hidden="1" x14ac:dyDescent="0.2">
      <c r="A262" s="37" t="s">
        <v>95</v>
      </c>
      <c r="B262" s="29" t="s">
        <v>45</v>
      </c>
      <c r="C262" s="95">
        <v>0</v>
      </c>
      <c r="D262" s="31">
        <v>0</v>
      </c>
      <c r="E262" s="46">
        <v>0</v>
      </c>
      <c r="F262" s="30"/>
      <c r="G262" s="31"/>
      <c r="H262" s="46"/>
      <c r="I262" s="33"/>
      <c r="J262" s="96">
        <f t="shared" si="17"/>
        <v>0</v>
      </c>
      <c r="K262" s="35">
        <f t="shared" si="17"/>
        <v>0</v>
      </c>
      <c r="L262" s="60"/>
    </row>
    <row r="263" spans="1:12" hidden="1" x14ac:dyDescent="0.2">
      <c r="A263" s="37" t="s">
        <v>94</v>
      </c>
      <c r="B263" s="29" t="s">
        <v>45</v>
      </c>
      <c r="C263" s="95">
        <v>0</v>
      </c>
      <c r="D263" s="31">
        <v>0</v>
      </c>
      <c r="E263" s="46">
        <v>0</v>
      </c>
      <c r="F263" s="30"/>
      <c r="G263" s="31"/>
      <c r="H263" s="46"/>
      <c r="I263" s="33"/>
      <c r="J263" s="96">
        <f t="shared" si="17"/>
        <v>0</v>
      </c>
      <c r="K263" s="35">
        <f t="shared" si="17"/>
        <v>0</v>
      </c>
      <c r="L263" s="60"/>
    </row>
    <row r="264" spans="1:12" hidden="1" x14ac:dyDescent="0.2">
      <c r="A264" s="37" t="s">
        <v>212</v>
      </c>
      <c r="B264" s="29" t="s">
        <v>45</v>
      </c>
      <c r="C264" s="95">
        <v>0</v>
      </c>
      <c r="D264" s="31">
        <v>0</v>
      </c>
      <c r="E264" s="46">
        <v>0</v>
      </c>
      <c r="F264" s="30"/>
      <c r="G264" s="31"/>
      <c r="H264" s="46"/>
      <c r="I264" s="33"/>
      <c r="J264" s="96">
        <f t="shared" si="17"/>
        <v>0</v>
      </c>
      <c r="K264" s="35">
        <f t="shared" si="17"/>
        <v>0</v>
      </c>
      <c r="L264" s="60"/>
    </row>
    <row r="265" spans="1:12" ht="24" hidden="1" x14ac:dyDescent="0.2">
      <c r="A265" s="37" t="s">
        <v>213</v>
      </c>
      <c r="B265" s="29" t="s">
        <v>45</v>
      </c>
      <c r="C265" s="95">
        <v>0</v>
      </c>
      <c r="D265" s="31">
        <v>0</v>
      </c>
      <c r="E265" s="46">
        <v>0</v>
      </c>
      <c r="F265" s="30"/>
      <c r="G265" s="31"/>
      <c r="H265" s="46"/>
      <c r="I265" s="33"/>
      <c r="J265" s="34"/>
      <c r="K265" s="35"/>
      <c r="L265" s="60"/>
    </row>
    <row r="266" spans="1:12" hidden="1" x14ac:dyDescent="0.2">
      <c r="A266" s="37"/>
      <c r="B266" s="29"/>
      <c r="C266" s="30"/>
      <c r="D266" s="31"/>
      <c r="E266" s="46"/>
      <c r="F266" s="30"/>
      <c r="G266" s="31"/>
      <c r="H266" s="46"/>
      <c r="I266" s="33"/>
      <c r="J266" s="34"/>
      <c r="K266" s="35"/>
      <c r="L266" s="60"/>
    </row>
    <row r="267" spans="1:12" hidden="1" x14ac:dyDescent="0.2">
      <c r="A267" s="37"/>
      <c r="B267" s="29"/>
      <c r="C267" s="30"/>
      <c r="D267" s="31"/>
      <c r="E267" s="46"/>
      <c r="F267" s="30"/>
      <c r="G267" s="31"/>
      <c r="H267" s="46"/>
      <c r="I267" s="33"/>
      <c r="J267" s="34"/>
      <c r="K267" s="35"/>
      <c r="L267" s="60"/>
    </row>
    <row r="268" spans="1:12" hidden="1" x14ac:dyDescent="0.2">
      <c r="A268" s="97" t="s">
        <v>214</v>
      </c>
      <c r="B268" s="29"/>
      <c r="C268" s="30"/>
      <c r="D268" s="31"/>
      <c r="E268" s="46"/>
      <c r="F268" s="30"/>
      <c r="G268" s="31"/>
      <c r="H268" s="47"/>
      <c r="I268" s="33"/>
      <c r="J268" s="42"/>
      <c r="K268" s="43"/>
      <c r="L268" s="50"/>
    </row>
    <row r="269" spans="1:12" hidden="1" x14ac:dyDescent="0.2">
      <c r="A269" s="957" t="s">
        <v>215</v>
      </c>
      <c r="B269" s="957"/>
      <c r="C269" s="957"/>
      <c r="D269" s="957"/>
      <c r="E269" s="957"/>
      <c r="F269" s="957"/>
      <c r="G269" s="957"/>
      <c r="H269" s="957"/>
      <c r="I269" s="33"/>
      <c r="J269" s="42"/>
      <c r="K269" s="43"/>
      <c r="L269" s="50"/>
    </row>
    <row r="270" spans="1:12" hidden="1" x14ac:dyDescent="0.2">
      <c r="A270" s="12" t="s">
        <v>2</v>
      </c>
      <c r="B270" s="13" t="s">
        <v>3</v>
      </c>
      <c r="C270" s="962" t="s">
        <v>4</v>
      </c>
      <c r="D270" s="961"/>
      <c r="E270" s="961"/>
      <c r="F270" s="962" t="s">
        <v>216</v>
      </c>
      <c r="G270" s="961"/>
      <c r="H270" s="961"/>
      <c r="I270" s="33"/>
      <c r="J270" s="959" t="s">
        <v>6</v>
      </c>
      <c r="K270" s="960"/>
      <c r="L270" s="960"/>
    </row>
    <row r="271" spans="1:12" hidden="1" x14ac:dyDescent="0.2">
      <c r="A271" s="12"/>
      <c r="B271" s="13"/>
      <c r="C271" s="961" t="s">
        <v>217</v>
      </c>
      <c r="D271" s="961"/>
      <c r="E271" s="961"/>
      <c r="F271" s="961" t="s">
        <v>8</v>
      </c>
      <c r="G271" s="961"/>
      <c r="H271" s="961"/>
      <c r="I271" s="33"/>
      <c r="J271" s="960" t="s">
        <v>8</v>
      </c>
      <c r="K271" s="960"/>
      <c r="L271" s="960"/>
    </row>
    <row r="272" spans="1:12" hidden="1" x14ac:dyDescent="0.2">
      <c r="A272" s="6"/>
      <c r="B272" s="13"/>
      <c r="C272" s="17" t="s">
        <v>9</v>
      </c>
      <c r="D272" s="18" t="s">
        <v>10</v>
      </c>
      <c r="E272" s="19" t="s">
        <v>11</v>
      </c>
      <c r="F272" s="17" t="s">
        <v>9</v>
      </c>
      <c r="G272" s="18" t="s">
        <v>10</v>
      </c>
      <c r="H272" s="20" t="s">
        <v>11</v>
      </c>
      <c r="I272" s="33"/>
      <c r="J272" s="21" t="s">
        <v>9</v>
      </c>
      <c r="K272" s="22" t="s">
        <v>10</v>
      </c>
      <c r="L272" s="23" t="s">
        <v>11</v>
      </c>
    </row>
    <row r="273" spans="1:12" hidden="1" x14ac:dyDescent="0.2">
      <c r="A273" s="6"/>
      <c r="B273" s="98"/>
      <c r="C273" s="975" t="s">
        <v>218</v>
      </c>
      <c r="D273" s="975"/>
      <c r="E273" s="99"/>
      <c r="F273" s="975" t="s">
        <v>219</v>
      </c>
      <c r="G273" s="975"/>
      <c r="H273" s="100"/>
      <c r="I273" s="33"/>
      <c r="J273" s="973" t="s">
        <v>220</v>
      </c>
      <c r="K273" s="973"/>
      <c r="L273" s="27"/>
    </row>
    <row r="274" spans="1:12" hidden="1" x14ac:dyDescent="0.2">
      <c r="A274" s="59"/>
      <c r="B274" s="59"/>
      <c r="C274" s="9"/>
      <c r="D274" s="9"/>
      <c r="E274" s="101"/>
      <c r="F274" s="30"/>
      <c r="G274" s="31"/>
      <c r="H274" s="47"/>
      <c r="I274" s="102"/>
      <c r="J274" s="51"/>
      <c r="K274" s="9"/>
      <c r="L274" s="10"/>
    </row>
    <row r="275" spans="1:12" hidden="1" x14ac:dyDescent="0.2">
      <c r="A275" s="28" t="s">
        <v>221</v>
      </c>
      <c r="B275" s="29"/>
      <c r="C275" s="47"/>
      <c r="D275" s="47"/>
      <c r="E275" s="101"/>
      <c r="F275" s="30"/>
      <c r="G275" s="31"/>
      <c r="H275" s="47"/>
      <c r="I275" s="102"/>
      <c r="J275" s="34"/>
      <c r="K275" s="35"/>
      <c r="L275" s="50"/>
    </row>
    <row r="276" spans="1:12" hidden="1" x14ac:dyDescent="0.2">
      <c r="A276" s="37" t="s">
        <v>222</v>
      </c>
      <c r="B276" s="29" t="s">
        <v>19</v>
      </c>
      <c r="C276" s="30">
        <v>0</v>
      </c>
      <c r="D276" s="31">
        <v>0</v>
      </c>
      <c r="E276" s="46">
        <v>0</v>
      </c>
      <c r="F276" s="30"/>
      <c r="G276" s="31"/>
      <c r="H276" s="47"/>
      <c r="I276" s="102"/>
      <c r="J276" s="34">
        <f>K276*1.14</f>
        <v>0</v>
      </c>
      <c r="K276" s="35">
        <f>D276*1.0195</f>
        <v>0</v>
      </c>
      <c r="L276" s="103"/>
    </row>
    <row r="277" spans="1:12" hidden="1" x14ac:dyDescent="0.2">
      <c r="A277" s="37" t="s">
        <v>223</v>
      </c>
      <c r="B277" s="29" t="s">
        <v>19</v>
      </c>
      <c r="C277" s="30">
        <v>0</v>
      </c>
      <c r="D277" s="31">
        <v>0</v>
      </c>
      <c r="E277" s="101">
        <f>C277/J277-1</f>
        <v>-1</v>
      </c>
      <c r="F277" s="30"/>
      <c r="G277" s="31"/>
      <c r="H277" s="47"/>
      <c r="I277" s="102"/>
      <c r="J277" s="34">
        <f>K277*1.14</f>
        <v>5.8139999999999992</v>
      </c>
      <c r="K277" s="43">
        <v>5.0999999999999996</v>
      </c>
      <c r="L277" s="103"/>
    </row>
    <row r="278" spans="1:12" hidden="1" x14ac:dyDescent="0.2">
      <c r="A278" s="37"/>
      <c r="B278" s="29"/>
      <c r="C278" s="30"/>
      <c r="D278" s="31"/>
      <c r="E278" s="46"/>
      <c r="F278" s="30"/>
      <c r="G278" s="31"/>
      <c r="H278" s="47"/>
      <c r="I278" s="102"/>
      <c r="J278" s="34"/>
      <c r="K278" s="43"/>
      <c r="L278" s="50"/>
    </row>
    <row r="279" spans="1:12" hidden="1" x14ac:dyDescent="0.2">
      <c r="A279" s="28" t="s">
        <v>224</v>
      </c>
      <c r="B279" s="29"/>
      <c r="C279" s="30"/>
      <c r="D279" s="31"/>
      <c r="E279" s="104"/>
      <c r="F279" s="30"/>
      <c r="G279" s="31"/>
      <c r="H279" s="47"/>
      <c r="I279" s="102"/>
      <c r="J279" s="34"/>
      <c r="K279" s="35"/>
      <c r="L279" s="36"/>
    </row>
    <row r="280" spans="1:12" hidden="1" x14ac:dyDescent="0.2">
      <c r="A280" s="37" t="s">
        <v>225</v>
      </c>
      <c r="B280" s="29" t="s">
        <v>19</v>
      </c>
      <c r="C280" s="30">
        <v>0</v>
      </c>
      <c r="D280" s="31">
        <v>0</v>
      </c>
      <c r="E280" s="46">
        <v>0</v>
      </c>
      <c r="F280" s="30"/>
      <c r="G280" s="31"/>
      <c r="H280" s="47"/>
      <c r="I280" s="102"/>
      <c r="J280" s="34">
        <f t="shared" ref="J280:J286" si="18">K280*1.14</f>
        <v>0</v>
      </c>
      <c r="K280" s="105">
        <f>D280*1.055</f>
        <v>0</v>
      </c>
      <c r="L280" s="48"/>
    </row>
    <row r="281" spans="1:12" hidden="1" x14ac:dyDescent="0.2">
      <c r="A281" s="37" t="s">
        <v>226</v>
      </c>
      <c r="B281" s="29" t="s">
        <v>19</v>
      </c>
      <c r="C281" s="30">
        <v>0</v>
      </c>
      <c r="D281" s="31">
        <v>0</v>
      </c>
      <c r="E281" s="106" t="s">
        <v>227</v>
      </c>
      <c r="F281" s="30"/>
      <c r="G281" s="31"/>
      <c r="H281" s="47"/>
      <c r="I281" s="102"/>
      <c r="J281" s="34">
        <f t="shared" si="18"/>
        <v>0</v>
      </c>
      <c r="K281" s="105">
        <f t="shared" ref="K281:K286" si="19">D281*1.055</f>
        <v>0</v>
      </c>
      <c r="L281" s="48"/>
    </row>
    <row r="282" spans="1:12" hidden="1" x14ac:dyDescent="0.2">
      <c r="A282" s="37" t="s">
        <v>228</v>
      </c>
      <c r="B282" s="29" t="s">
        <v>19</v>
      </c>
      <c r="C282" s="30">
        <v>0</v>
      </c>
      <c r="D282" s="31">
        <v>0</v>
      </c>
      <c r="E282" s="46">
        <v>0</v>
      </c>
      <c r="F282" s="30"/>
      <c r="G282" s="31"/>
      <c r="H282" s="47"/>
      <c r="I282" s="102"/>
      <c r="J282" s="34">
        <f t="shared" si="18"/>
        <v>0</v>
      </c>
      <c r="K282" s="105">
        <f t="shared" si="19"/>
        <v>0</v>
      </c>
      <c r="L282" s="48"/>
    </row>
    <row r="283" spans="1:12" hidden="1" x14ac:dyDescent="0.2">
      <c r="A283" s="37" t="s">
        <v>229</v>
      </c>
      <c r="B283" s="29" t="s">
        <v>19</v>
      </c>
      <c r="C283" s="30">
        <v>0</v>
      </c>
      <c r="D283" s="31">
        <v>0</v>
      </c>
      <c r="E283" s="46">
        <v>0</v>
      </c>
      <c r="F283" s="30"/>
      <c r="G283" s="31"/>
      <c r="H283" s="47"/>
      <c r="I283" s="102"/>
      <c r="J283" s="34">
        <f t="shared" si="18"/>
        <v>0</v>
      </c>
      <c r="K283" s="105">
        <f t="shared" si="19"/>
        <v>0</v>
      </c>
      <c r="L283" s="48"/>
    </row>
    <row r="284" spans="1:12" hidden="1" x14ac:dyDescent="0.2">
      <c r="A284" s="37" t="s">
        <v>230</v>
      </c>
      <c r="B284" s="29" t="s">
        <v>19</v>
      </c>
      <c r="C284" s="30">
        <v>0</v>
      </c>
      <c r="D284" s="31">
        <v>0</v>
      </c>
      <c r="E284" s="46">
        <v>0</v>
      </c>
      <c r="F284" s="30"/>
      <c r="G284" s="31"/>
      <c r="H284" s="47"/>
      <c r="I284" s="102"/>
      <c r="J284" s="34">
        <f t="shared" si="18"/>
        <v>0</v>
      </c>
      <c r="K284" s="105">
        <f t="shared" si="19"/>
        <v>0</v>
      </c>
      <c r="L284" s="48"/>
    </row>
    <row r="285" spans="1:12" hidden="1" x14ac:dyDescent="0.2">
      <c r="A285" s="37" t="s">
        <v>231</v>
      </c>
      <c r="B285" s="29" t="s">
        <v>19</v>
      </c>
      <c r="C285" s="30">
        <v>0</v>
      </c>
      <c r="D285" s="31">
        <v>0</v>
      </c>
      <c r="E285" s="46">
        <v>0</v>
      </c>
      <c r="F285" s="30"/>
      <c r="G285" s="31"/>
      <c r="H285" s="47"/>
      <c r="I285" s="102"/>
      <c r="J285" s="34">
        <f t="shared" si="18"/>
        <v>0</v>
      </c>
      <c r="K285" s="105">
        <f t="shared" si="19"/>
        <v>0</v>
      </c>
      <c r="L285" s="48"/>
    </row>
    <row r="286" spans="1:12" hidden="1" x14ac:dyDescent="0.2">
      <c r="A286" s="37" t="s">
        <v>232</v>
      </c>
      <c r="B286" s="29" t="s">
        <v>19</v>
      </c>
      <c r="C286" s="30">
        <v>0</v>
      </c>
      <c r="D286" s="31">
        <v>0</v>
      </c>
      <c r="E286" s="46">
        <v>0</v>
      </c>
      <c r="F286" s="30"/>
      <c r="G286" s="31"/>
      <c r="H286" s="47"/>
      <c r="I286" s="102"/>
      <c r="J286" s="34">
        <f t="shared" si="18"/>
        <v>0</v>
      </c>
      <c r="K286" s="105">
        <f t="shared" si="19"/>
        <v>0</v>
      </c>
      <c r="L286" s="48"/>
    </row>
    <row r="287" spans="1:12" hidden="1" x14ac:dyDescent="0.2">
      <c r="A287" s="37"/>
      <c r="B287" s="29"/>
      <c r="C287" s="30"/>
      <c r="D287" s="31"/>
      <c r="E287" s="46"/>
      <c r="F287" s="30"/>
      <c r="G287" s="31"/>
      <c r="H287" s="47"/>
      <c r="I287" s="102"/>
      <c r="J287" s="42"/>
      <c r="K287" s="43"/>
      <c r="L287" s="50"/>
    </row>
    <row r="288" spans="1:12" hidden="1" x14ac:dyDescent="0.2">
      <c r="A288" s="37"/>
      <c r="B288" s="29"/>
      <c r="C288" s="30"/>
      <c r="D288" s="31"/>
      <c r="E288" s="46"/>
      <c r="F288" s="30"/>
      <c r="G288" s="31"/>
      <c r="H288" s="47"/>
      <c r="I288" s="102"/>
      <c r="J288" s="42"/>
      <c r="K288" s="43"/>
      <c r="L288" s="50"/>
    </row>
    <row r="289" spans="1:12" hidden="1" x14ac:dyDescent="0.2">
      <c r="A289" s="982" t="s">
        <v>47</v>
      </c>
      <c r="B289" s="982"/>
      <c r="C289" s="982"/>
      <c r="D289" s="982"/>
      <c r="E289" s="982"/>
      <c r="F289" s="982"/>
      <c r="G289" s="982"/>
      <c r="H289" s="982"/>
      <c r="I289" s="33"/>
      <c r="J289" s="107"/>
      <c r="K289" s="43"/>
      <c r="L289" s="50"/>
    </row>
    <row r="290" spans="1:12" hidden="1" x14ac:dyDescent="0.2">
      <c r="A290" s="12" t="s">
        <v>2</v>
      </c>
      <c r="B290" s="13" t="s">
        <v>3</v>
      </c>
      <c r="C290" s="962" t="s">
        <v>4</v>
      </c>
      <c r="D290" s="961"/>
      <c r="E290" s="961"/>
      <c r="F290" s="30"/>
      <c r="G290" s="31"/>
      <c r="H290" s="47"/>
      <c r="I290" s="33"/>
      <c r="J290" s="959" t="s">
        <v>6</v>
      </c>
      <c r="K290" s="960"/>
      <c r="L290" s="960"/>
    </row>
    <row r="291" spans="1:12" hidden="1" x14ac:dyDescent="0.2">
      <c r="A291" s="12"/>
      <c r="B291" s="13"/>
      <c r="C291" s="961" t="s">
        <v>8</v>
      </c>
      <c r="D291" s="961"/>
      <c r="E291" s="961"/>
      <c r="F291" s="30"/>
      <c r="G291" s="31"/>
      <c r="H291" s="47"/>
      <c r="I291" s="33"/>
      <c r="J291" s="960" t="s">
        <v>8</v>
      </c>
      <c r="K291" s="960"/>
      <c r="L291" s="960"/>
    </row>
    <row r="292" spans="1:12" hidden="1" x14ac:dyDescent="0.2">
      <c r="A292" s="12"/>
      <c r="B292" s="13"/>
      <c r="C292" s="17" t="s">
        <v>9</v>
      </c>
      <c r="D292" s="18" t="s">
        <v>10</v>
      </c>
      <c r="E292" s="19" t="s">
        <v>11</v>
      </c>
      <c r="F292" s="30"/>
      <c r="G292" s="31"/>
      <c r="H292" s="47"/>
      <c r="I292" s="33"/>
      <c r="J292" s="21" t="s">
        <v>9</v>
      </c>
      <c r="K292" s="22" t="s">
        <v>10</v>
      </c>
      <c r="L292" s="23" t="s">
        <v>11</v>
      </c>
    </row>
    <row r="293" spans="1:12" hidden="1" x14ac:dyDescent="0.2">
      <c r="A293" s="24"/>
      <c r="B293" s="13"/>
      <c r="C293" s="958" t="s">
        <v>218</v>
      </c>
      <c r="D293" s="958"/>
      <c r="E293" s="25"/>
      <c r="F293" s="30"/>
      <c r="G293" s="31"/>
      <c r="H293" s="47"/>
      <c r="I293" s="33"/>
      <c r="J293" s="963" t="s">
        <v>220</v>
      </c>
      <c r="K293" s="963"/>
      <c r="L293" s="27"/>
    </row>
    <row r="294" spans="1:12" hidden="1" x14ac:dyDescent="0.2">
      <c r="A294" s="37"/>
      <c r="B294" s="29"/>
      <c r="C294" s="30"/>
      <c r="D294" s="31"/>
      <c r="E294" s="32"/>
      <c r="F294" s="30"/>
      <c r="G294" s="31"/>
      <c r="H294" s="47"/>
      <c r="I294" s="33"/>
      <c r="J294" s="34"/>
      <c r="K294" s="35"/>
      <c r="L294" s="36"/>
    </row>
    <row r="295" spans="1:12" hidden="1" x14ac:dyDescent="0.2">
      <c r="A295" s="28" t="s">
        <v>233</v>
      </c>
      <c r="B295" s="29"/>
      <c r="C295" s="30"/>
      <c r="D295" s="31"/>
      <c r="E295" s="32"/>
      <c r="F295" s="30"/>
      <c r="G295" s="31"/>
      <c r="H295" s="47"/>
      <c r="I295" s="33"/>
      <c r="J295" s="34"/>
      <c r="K295" s="35"/>
      <c r="L295" s="36"/>
    </row>
    <row r="296" spans="1:12" hidden="1" x14ac:dyDescent="0.2">
      <c r="A296" s="37"/>
      <c r="B296" s="29"/>
      <c r="C296" s="30"/>
      <c r="D296" s="31"/>
      <c r="E296" s="32"/>
      <c r="F296" s="30"/>
      <c r="G296" s="31"/>
      <c r="H296" s="47"/>
      <c r="I296" s="33"/>
      <c r="J296" s="34"/>
      <c r="K296" s="35"/>
      <c r="L296" s="36"/>
    </row>
    <row r="297" spans="1:12" hidden="1" x14ac:dyDescent="0.2">
      <c r="A297" s="37" t="s">
        <v>234</v>
      </c>
      <c r="B297" s="29" t="s">
        <v>19</v>
      </c>
      <c r="C297" s="30">
        <v>0</v>
      </c>
      <c r="D297" s="31">
        <v>0</v>
      </c>
      <c r="E297" s="46">
        <v>0</v>
      </c>
      <c r="F297" s="30"/>
      <c r="G297" s="31"/>
      <c r="H297" s="47"/>
      <c r="I297" s="33"/>
      <c r="J297" s="34">
        <f>K297*1.14</f>
        <v>0</v>
      </c>
      <c r="K297" s="105">
        <f>D297*1.065</f>
        <v>0</v>
      </c>
      <c r="L297" s="81"/>
    </row>
    <row r="298" spans="1:12" hidden="1" x14ac:dyDescent="0.2">
      <c r="A298" s="37"/>
      <c r="B298" s="29"/>
      <c r="C298" s="30"/>
      <c r="D298" s="31"/>
      <c r="E298" s="32"/>
      <c r="F298" s="30"/>
      <c r="G298" s="31"/>
      <c r="H298" s="47"/>
      <c r="I298" s="33"/>
      <c r="J298" s="34"/>
      <c r="K298" s="35"/>
      <c r="L298" s="36"/>
    </row>
    <row r="299" spans="1:12" hidden="1" x14ac:dyDescent="0.2">
      <c r="A299" s="28" t="s">
        <v>235</v>
      </c>
      <c r="B299" s="29"/>
      <c r="C299" s="30"/>
      <c r="D299" s="31"/>
      <c r="E299" s="32"/>
      <c r="F299" s="30"/>
      <c r="G299" s="31"/>
      <c r="H299" s="47"/>
      <c r="I299" s="33"/>
      <c r="J299" s="34"/>
      <c r="K299" s="35"/>
      <c r="L299" s="36"/>
    </row>
    <row r="300" spans="1:12" hidden="1" x14ac:dyDescent="0.2">
      <c r="A300" s="37"/>
      <c r="B300" s="29"/>
      <c r="C300" s="30"/>
      <c r="D300" s="31"/>
      <c r="E300" s="32"/>
      <c r="F300" s="30"/>
      <c r="G300" s="31"/>
      <c r="H300" s="47"/>
      <c r="I300" s="33"/>
      <c r="J300" s="34"/>
      <c r="K300" s="35"/>
      <c r="L300" s="36"/>
    </row>
    <row r="301" spans="1:12" hidden="1" x14ac:dyDescent="0.2">
      <c r="A301" s="37" t="s">
        <v>236</v>
      </c>
      <c r="B301" s="29"/>
      <c r="C301" s="30"/>
      <c r="D301" s="31"/>
      <c r="E301" s="32"/>
      <c r="F301" s="30"/>
      <c r="G301" s="31"/>
      <c r="H301" s="47"/>
      <c r="I301" s="33"/>
      <c r="J301" s="34"/>
      <c r="K301" s="35"/>
      <c r="L301" s="36"/>
    </row>
    <row r="302" spans="1:12" hidden="1" x14ac:dyDescent="0.2">
      <c r="A302" s="93" t="s">
        <v>237</v>
      </c>
      <c r="B302" s="29" t="s">
        <v>45</v>
      </c>
      <c r="C302" s="108">
        <v>0</v>
      </c>
      <c r="D302" s="109">
        <v>0</v>
      </c>
      <c r="E302" s="8">
        <f>C302/J302-1</f>
        <v>-1</v>
      </c>
      <c r="F302" s="30"/>
      <c r="G302" s="31"/>
      <c r="H302" s="47"/>
      <c r="I302" s="33"/>
      <c r="J302" s="110">
        <v>8.8999999999999999E-3</v>
      </c>
      <c r="K302" s="111">
        <v>8.8999999999999999E-3</v>
      </c>
      <c r="L302" s="36"/>
    </row>
    <row r="303" spans="1:12" hidden="1" x14ac:dyDescent="0.2">
      <c r="A303" s="93" t="s">
        <v>238</v>
      </c>
      <c r="B303" s="29" t="s">
        <v>45</v>
      </c>
      <c r="C303" s="108">
        <v>0</v>
      </c>
      <c r="D303" s="109">
        <v>0</v>
      </c>
      <c r="E303" s="8">
        <f>C303/J303-1</f>
        <v>-1</v>
      </c>
      <c r="F303" s="30"/>
      <c r="G303" s="31"/>
      <c r="H303" s="47"/>
      <c r="I303" s="33"/>
      <c r="J303" s="110">
        <v>8.8999999999999999E-3</v>
      </c>
      <c r="K303" s="111">
        <v>8.8999999999999999E-3</v>
      </c>
      <c r="L303" s="36"/>
    </row>
    <row r="304" spans="1:12" hidden="1" x14ac:dyDescent="0.2">
      <c r="A304" s="37"/>
      <c r="B304" s="29"/>
      <c r="C304" s="30"/>
      <c r="D304" s="31"/>
      <c r="E304" s="32"/>
      <c r="F304" s="30"/>
      <c r="G304" s="31"/>
      <c r="H304" s="47"/>
      <c r="I304" s="33"/>
      <c r="J304" s="34"/>
      <c r="K304" s="35"/>
      <c r="L304" s="36"/>
    </row>
    <row r="305" spans="1:12" hidden="1" x14ac:dyDescent="0.2">
      <c r="A305" s="28" t="s">
        <v>239</v>
      </c>
      <c r="B305" s="29"/>
      <c r="C305" s="30"/>
      <c r="D305" s="31"/>
      <c r="E305" s="32"/>
      <c r="F305" s="30"/>
      <c r="G305" s="31"/>
      <c r="H305" s="47"/>
      <c r="I305" s="33"/>
      <c r="J305" s="34"/>
      <c r="K305" s="35"/>
      <c r="L305" s="36"/>
    </row>
    <row r="306" spans="1:12" hidden="1" x14ac:dyDescent="0.2">
      <c r="A306" s="83" t="s">
        <v>240</v>
      </c>
      <c r="B306" s="29"/>
      <c r="C306" s="30"/>
      <c r="D306" s="31"/>
      <c r="E306" s="32"/>
      <c r="F306" s="30"/>
      <c r="G306" s="31"/>
      <c r="H306" s="47"/>
      <c r="I306" s="33"/>
      <c r="J306" s="34"/>
      <c r="K306" s="35"/>
      <c r="L306" s="36"/>
    </row>
    <row r="307" spans="1:12" hidden="1" x14ac:dyDescent="0.2">
      <c r="A307" s="112"/>
      <c r="B307" s="29"/>
      <c r="C307" s="30"/>
      <c r="D307" s="31"/>
      <c r="E307" s="32"/>
      <c r="F307" s="30"/>
      <c r="G307" s="31"/>
      <c r="H307" s="47"/>
      <c r="I307" s="33"/>
      <c r="J307" s="34"/>
      <c r="K307" s="35"/>
      <c r="L307" s="36"/>
    </row>
    <row r="308" spans="1:12" hidden="1" x14ac:dyDescent="0.2">
      <c r="A308" s="113" t="s">
        <v>241</v>
      </c>
      <c r="B308" s="29"/>
      <c r="C308" s="30"/>
      <c r="D308" s="31"/>
      <c r="E308" s="32"/>
      <c r="F308" s="30"/>
      <c r="G308" s="31"/>
      <c r="H308" s="47"/>
      <c r="I308" s="33"/>
      <c r="J308" s="34"/>
      <c r="K308" s="35"/>
      <c r="L308" s="36"/>
    </row>
    <row r="309" spans="1:12" hidden="1" x14ac:dyDescent="0.2">
      <c r="A309" s="114" t="s">
        <v>242</v>
      </c>
      <c r="B309" s="115" t="s">
        <v>45</v>
      </c>
      <c r="C309" s="115">
        <v>0</v>
      </c>
      <c r="D309" s="115">
        <v>0</v>
      </c>
      <c r="E309" s="106" t="s">
        <v>227</v>
      </c>
      <c r="F309" s="30"/>
      <c r="G309" s="31"/>
      <c r="H309" s="47"/>
      <c r="I309" s="33"/>
      <c r="J309" s="116">
        <v>0.45</v>
      </c>
      <c r="K309" s="101">
        <v>0.45</v>
      </c>
      <c r="L309" s="44" t="s">
        <v>227</v>
      </c>
    </row>
    <row r="310" spans="1:12" hidden="1" x14ac:dyDescent="0.2">
      <c r="A310" s="114" t="s">
        <v>243</v>
      </c>
      <c r="B310" s="115" t="s">
        <v>45</v>
      </c>
      <c r="C310" s="115">
        <v>0</v>
      </c>
      <c r="D310" s="115">
        <v>0</v>
      </c>
      <c r="E310" s="106" t="s">
        <v>227</v>
      </c>
      <c r="F310" s="30"/>
      <c r="G310" s="31"/>
      <c r="H310" s="47"/>
      <c r="I310" s="33"/>
      <c r="J310" s="116">
        <v>0.35</v>
      </c>
      <c r="K310" s="101">
        <v>0.35</v>
      </c>
      <c r="L310" s="44" t="s">
        <v>227</v>
      </c>
    </row>
    <row r="311" spans="1:12" hidden="1" x14ac:dyDescent="0.2">
      <c r="A311" s="114" t="s">
        <v>244</v>
      </c>
      <c r="B311" s="115" t="s">
        <v>45</v>
      </c>
      <c r="C311" s="115">
        <v>0</v>
      </c>
      <c r="D311" s="115">
        <v>0</v>
      </c>
      <c r="E311" s="106" t="s">
        <v>227</v>
      </c>
      <c r="F311" s="30"/>
      <c r="G311" s="31"/>
      <c r="H311" s="47"/>
      <c r="I311" s="33"/>
      <c r="J311" s="116">
        <v>0.25</v>
      </c>
      <c r="K311" s="101">
        <v>0.25</v>
      </c>
      <c r="L311" s="44" t="s">
        <v>227</v>
      </c>
    </row>
    <row r="312" spans="1:12" hidden="1" x14ac:dyDescent="0.2">
      <c r="A312" s="114"/>
      <c r="B312" s="115"/>
      <c r="C312" s="87"/>
      <c r="D312" s="40"/>
      <c r="E312" s="41"/>
      <c r="F312" s="30"/>
      <c r="G312" s="31"/>
      <c r="H312" s="47"/>
      <c r="I312" s="33"/>
      <c r="J312" s="42"/>
      <c r="K312" s="43"/>
      <c r="L312" s="50"/>
    </row>
    <row r="313" spans="1:12" x14ac:dyDescent="0.2">
      <c r="A313" s="117" t="s">
        <v>245</v>
      </c>
      <c r="B313" s="29"/>
      <c r="C313" s="30"/>
      <c r="D313" s="31"/>
      <c r="E313" s="46"/>
      <c r="F313" s="30"/>
      <c r="G313" s="31"/>
      <c r="H313" s="47"/>
      <c r="I313" s="33"/>
      <c r="J313" s="51"/>
      <c r="K313" s="9"/>
      <c r="L313" s="10"/>
    </row>
    <row r="314" spans="1:12" x14ac:dyDescent="0.25">
      <c r="A314" s="957" t="s">
        <v>522</v>
      </c>
      <c r="B314" s="957"/>
      <c r="C314" s="957"/>
      <c r="D314" s="957"/>
      <c r="E314" s="957"/>
      <c r="F314" s="957"/>
      <c r="G314" s="957"/>
      <c r="H314" s="957"/>
      <c r="I314" s="11"/>
      <c r="J314" s="77"/>
      <c r="K314" s="78"/>
      <c r="L314" s="79"/>
    </row>
    <row r="315" spans="1:12" x14ac:dyDescent="0.25">
      <c r="A315" s="12" t="s">
        <v>2</v>
      </c>
      <c r="B315" s="13" t="s">
        <v>3</v>
      </c>
      <c r="C315" s="962" t="s">
        <v>4</v>
      </c>
      <c r="D315" s="961"/>
      <c r="E315" s="961"/>
      <c r="F315" s="961" t="s">
        <v>5</v>
      </c>
      <c r="G315" s="961"/>
      <c r="H315" s="961"/>
      <c r="I315" s="15"/>
      <c r="J315" s="959" t="s">
        <v>6</v>
      </c>
      <c r="K315" s="960"/>
      <c r="L315" s="960"/>
    </row>
    <row r="316" spans="1:12" x14ac:dyDescent="0.25">
      <c r="A316" s="12"/>
      <c r="B316" s="13"/>
      <c r="C316" s="961" t="s">
        <v>8</v>
      </c>
      <c r="D316" s="961"/>
      <c r="E316" s="961"/>
      <c r="F316" s="961" t="s">
        <v>7</v>
      </c>
      <c r="G316" s="961"/>
      <c r="H316" s="961"/>
      <c r="I316" s="15"/>
      <c r="J316" s="960" t="s">
        <v>8</v>
      </c>
      <c r="K316" s="960"/>
      <c r="L316" s="960"/>
    </row>
    <row r="317" spans="1:12" x14ac:dyDescent="0.2">
      <c r="A317" s="12"/>
      <c r="B317" s="13"/>
      <c r="C317" s="17" t="s">
        <v>9</v>
      </c>
      <c r="D317" s="18" t="s">
        <v>10</v>
      </c>
      <c r="E317" s="19" t="s">
        <v>11</v>
      </c>
      <c r="F317" s="17" t="s">
        <v>9</v>
      </c>
      <c r="G317" s="18" t="s">
        <v>10</v>
      </c>
      <c r="H317" s="20" t="s">
        <v>11</v>
      </c>
      <c r="I317" s="15"/>
      <c r="J317" s="21" t="s">
        <v>9</v>
      </c>
      <c r="K317" s="22" t="s">
        <v>10</v>
      </c>
      <c r="L317" s="23" t="s">
        <v>11</v>
      </c>
    </row>
    <row r="318" spans="1:12" x14ac:dyDescent="0.2">
      <c r="A318" s="24"/>
      <c r="B318" s="13"/>
      <c r="C318" s="958" t="s">
        <v>12</v>
      </c>
      <c r="D318" s="958"/>
      <c r="E318" s="25"/>
      <c r="F318" s="958" t="s">
        <v>13</v>
      </c>
      <c r="G318" s="958"/>
      <c r="H318" s="26"/>
      <c r="I318" s="15"/>
      <c r="J318" s="963"/>
      <c r="K318" s="963"/>
      <c r="L318" s="27"/>
    </row>
    <row r="319" spans="1:12" x14ac:dyDescent="0.2">
      <c r="A319" s="28" t="s">
        <v>395</v>
      </c>
      <c r="B319" s="29"/>
      <c r="C319" s="30"/>
      <c r="D319" s="31"/>
      <c r="E319" s="32"/>
      <c r="F319" s="30"/>
      <c r="G319" s="31"/>
      <c r="H319" s="32"/>
      <c r="I319" s="33"/>
      <c r="J319" s="7"/>
      <c r="K319" s="9"/>
      <c r="L319" s="10"/>
    </row>
    <row r="320" spans="1:12" x14ac:dyDescent="0.2">
      <c r="A320" s="37" t="s">
        <v>396</v>
      </c>
      <c r="B320" s="29" t="s">
        <v>19</v>
      </c>
      <c r="C320" s="95">
        <v>390</v>
      </c>
      <c r="D320" s="31">
        <v>0</v>
      </c>
      <c r="E320" s="118">
        <f>C320/J320-1</f>
        <v>2.6315789473684292E-2</v>
      </c>
      <c r="F320" s="119">
        <v>522.96</v>
      </c>
      <c r="G320" s="120">
        <v>458.73684210526318</v>
      </c>
      <c r="H320" s="118"/>
      <c r="I320" s="33"/>
      <c r="J320" s="121">
        <v>380</v>
      </c>
      <c r="K320" s="9">
        <v>333.33</v>
      </c>
      <c r="L320" s="10"/>
    </row>
    <row r="321" spans="1:14" x14ac:dyDescent="0.2">
      <c r="A321" s="37" t="s">
        <v>397</v>
      </c>
      <c r="B321" s="29" t="s">
        <v>19</v>
      </c>
      <c r="C321" s="70">
        <v>390</v>
      </c>
      <c r="D321" s="31">
        <v>0</v>
      </c>
      <c r="E321" s="32">
        <f>C321/J321-1</f>
        <v>2.6315789473684292E-2</v>
      </c>
      <c r="F321" s="30">
        <v>166.97</v>
      </c>
      <c r="G321" s="31">
        <v>146.46491228070175</v>
      </c>
      <c r="H321" s="32"/>
      <c r="I321" s="102"/>
      <c r="J321" s="74">
        <v>380</v>
      </c>
      <c r="K321" s="9">
        <v>333.33</v>
      </c>
      <c r="L321" s="10"/>
    </row>
    <row r="322" spans="1:14" ht="27.75" customHeight="1" x14ac:dyDescent="0.2">
      <c r="A322" s="93" t="s">
        <v>398</v>
      </c>
      <c r="B322" s="29" t="s">
        <v>19</v>
      </c>
      <c r="C322" s="122" t="s">
        <v>399</v>
      </c>
      <c r="D322" s="123">
        <v>0</v>
      </c>
      <c r="E322" s="32"/>
      <c r="F322" s="122" t="s">
        <v>400</v>
      </c>
      <c r="G322" s="31"/>
      <c r="H322" s="32"/>
      <c r="I322" s="124"/>
      <c r="J322" s="74" t="s">
        <v>401</v>
      </c>
      <c r="K322" s="125"/>
      <c r="L322" s="10"/>
    </row>
    <row r="323" spans="1:14" x14ac:dyDescent="0.2">
      <c r="A323" s="37" t="s">
        <v>402</v>
      </c>
      <c r="B323" s="29" t="s">
        <v>19</v>
      </c>
      <c r="C323" s="122">
        <v>560</v>
      </c>
      <c r="D323" s="31">
        <v>0</v>
      </c>
      <c r="E323" s="126">
        <f t="shared" ref="E323:E333" si="20">C323/J323-1</f>
        <v>1.8181818181818077E-2</v>
      </c>
      <c r="F323" s="127">
        <v>471.91</v>
      </c>
      <c r="G323" s="128">
        <v>413.95614035087721</v>
      </c>
      <c r="H323" s="126"/>
      <c r="I323" s="33"/>
      <c r="J323" s="129">
        <v>550</v>
      </c>
      <c r="K323" s="9">
        <v>482.46</v>
      </c>
      <c r="L323" s="10"/>
    </row>
    <row r="324" spans="1:14" x14ac:dyDescent="0.2">
      <c r="A324" s="37" t="s">
        <v>403</v>
      </c>
      <c r="B324" s="29" t="s">
        <v>19</v>
      </c>
      <c r="C324" s="122">
        <v>560</v>
      </c>
      <c r="D324" s="31">
        <v>0</v>
      </c>
      <c r="E324" s="32">
        <f t="shared" si="20"/>
        <v>1.8181818181818077E-2</v>
      </c>
      <c r="F324" s="122">
        <v>856.69</v>
      </c>
      <c r="G324" s="31">
        <v>751.48245614035091</v>
      </c>
      <c r="H324" s="32"/>
      <c r="I324" s="33"/>
      <c r="J324" s="74">
        <v>550</v>
      </c>
      <c r="K324" s="9">
        <v>482.46</v>
      </c>
      <c r="L324" s="10"/>
    </row>
    <row r="325" spans="1:14" x14ac:dyDescent="0.2">
      <c r="A325" s="37" t="s">
        <v>404</v>
      </c>
      <c r="B325" s="29" t="s">
        <v>19</v>
      </c>
      <c r="C325" s="122">
        <v>50</v>
      </c>
      <c r="D325" s="31">
        <v>0</v>
      </c>
      <c r="E325" s="32">
        <f t="shared" si="20"/>
        <v>0</v>
      </c>
      <c r="F325" s="122">
        <v>43.56</v>
      </c>
      <c r="G325" s="31">
        <v>38.210526315789473</v>
      </c>
      <c r="H325" s="32"/>
      <c r="I325" s="33"/>
      <c r="J325" s="74">
        <v>50</v>
      </c>
      <c r="K325" s="9">
        <v>43.86</v>
      </c>
      <c r="L325" s="10"/>
    </row>
    <row r="326" spans="1:14" x14ac:dyDescent="0.2">
      <c r="A326" s="37" t="s">
        <v>405</v>
      </c>
      <c r="B326" s="29" t="s">
        <v>19</v>
      </c>
      <c r="C326" s="122">
        <v>60</v>
      </c>
      <c r="D326" s="31">
        <v>0</v>
      </c>
      <c r="E326" s="32">
        <f t="shared" si="20"/>
        <v>0.19999999999999996</v>
      </c>
      <c r="F326" s="122">
        <v>43.56</v>
      </c>
      <c r="G326" s="31">
        <v>38.210526315789473</v>
      </c>
      <c r="H326" s="32"/>
      <c r="I326" s="33"/>
      <c r="J326" s="74">
        <v>50</v>
      </c>
      <c r="K326" s="9">
        <v>43.86</v>
      </c>
      <c r="L326" s="10"/>
    </row>
    <row r="327" spans="1:14" x14ac:dyDescent="0.2">
      <c r="A327" s="37" t="s">
        <v>406</v>
      </c>
      <c r="B327" s="29" t="s">
        <v>19</v>
      </c>
      <c r="C327" s="122">
        <v>560</v>
      </c>
      <c r="D327" s="31">
        <v>0</v>
      </c>
      <c r="E327" s="32">
        <f t="shared" si="20"/>
        <v>1.8181818181818077E-2</v>
      </c>
      <c r="F327" s="122">
        <v>464.13</v>
      </c>
      <c r="G327" s="31">
        <v>407.13157894736844</v>
      </c>
      <c r="H327" s="32"/>
      <c r="I327" s="33"/>
      <c r="J327" s="74">
        <v>550</v>
      </c>
      <c r="K327" s="9">
        <v>482.46</v>
      </c>
      <c r="L327" s="10"/>
    </row>
    <row r="328" spans="1:14" ht="24" x14ac:dyDescent="0.2">
      <c r="A328" s="37" t="s">
        <v>407</v>
      </c>
      <c r="B328" s="29" t="s">
        <v>19</v>
      </c>
      <c r="C328" s="130">
        <v>510</v>
      </c>
      <c r="D328" s="31">
        <v>0</v>
      </c>
      <c r="E328" s="32">
        <f t="shared" si="20"/>
        <v>2.0000000000000018E-2</v>
      </c>
      <c r="F328" s="130">
        <v>430.23</v>
      </c>
      <c r="G328" s="31">
        <v>377.39473684210526</v>
      </c>
      <c r="H328" s="32"/>
      <c r="I328" s="33"/>
      <c r="J328" s="74">
        <v>500</v>
      </c>
      <c r="K328" s="9">
        <v>482.86</v>
      </c>
      <c r="L328" s="10"/>
    </row>
    <row r="329" spans="1:14" x14ac:dyDescent="0.2">
      <c r="A329" s="37" t="s">
        <v>408</v>
      </c>
      <c r="B329" s="29" t="s">
        <v>19</v>
      </c>
      <c r="C329" s="122">
        <v>940</v>
      </c>
      <c r="D329" s="31">
        <v>0</v>
      </c>
      <c r="E329" s="32">
        <f t="shared" si="20"/>
        <v>1.0752688172043001E-2</v>
      </c>
      <c r="F329" s="122">
        <v>784.1</v>
      </c>
      <c r="G329" s="31">
        <v>687.80701754385962</v>
      </c>
      <c r="H329" s="32"/>
      <c r="I329" s="33"/>
      <c r="J329" s="74">
        <v>930</v>
      </c>
      <c r="K329" s="9">
        <v>815.79</v>
      </c>
      <c r="L329" s="10"/>
    </row>
    <row r="330" spans="1:14" x14ac:dyDescent="0.2">
      <c r="A330" s="131" t="s">
        <v>409</v>
      </c>
      <c r="B330" s="29"/>
      <c r="C330" s="122"/>
      <c r="D330" s="31"/>
      <c r="E330" s="32"/>
      <c r="F330" s="122"/>
      <c r="G330" s="31"/>
      <c r="H330" s="32"/>
      <c r="I330" s="33"/>
      <c r="J330" s="74"/>
      <c r="K330" s="9"/>
      <c r="L330" s="10"/>
    </row>
    <row r="331" spans="1:14" x14ac:dyDescent="0.2">
      <c r="A331" s="37" t="s">
        <v>410</v>
      </c>
      <c r="B331" s="29" t="s">
        <v>19</v>
      </c>
      <c r="C331" s="122">
        <v>560</v>
      </c>
      <c r="D331" s="31">
        <v>0</v>
      </c>
      <c r="E331" s="32">
        <f t="shared" si="20"/>
        <v>1.8181818181818077E-2</v>
      </c>
      <c r="F331" s="122">
        <v>464.13</v>
      </c>
      <c r="G331" s="31">
        <v>407.13157894736844</v>
      </c>
      <c r="H331" s="32"/>
      <c r="I331" s="33"/>
      <c r="J331" s="74">
        <v>550</v>
      </c>
      <c r="K331" s="9">
        <v>482.46</v>
      </c>
      <c r="L331" s="10"/>
    </row>
    <row r="332" spans="1:14" x14ac:dyDescent="0.2">
      <c r="A332" s="37" t="s">
        <v>411</v>
      </c>
      <c r="B332" s="29" t="s">
        <v>19</v>
      </c>
      <c r="C332" s="122">
        <v>1360</v>
      </c>
      <c r="D332" s="31">
        <v>0</v>
      </c>
      <c r="E332" s="32">
        <f t="shared" si="20"/>
        <v>7.4074074074073071E-3</v>
      </c>
      <c r="F332" s="122">
        <v>1161.6199999999999</v>
      </c>
      <c r="G332" s="31">
        <v>1018.9649122807016</v>
      </c>
      <c r="H332" s="32"/>
      <c r="I332" s="33"/>
      <c r="J332" s="74">
        <v>1350</v>
      </c>
      <c r="K332" s="9">
        <v>1184.21</v>
      </c>
      <c r="L332" s="10"/>
    </row>
    <row r="333" spans="1:14" x14ac:dyDescent="0.2">
      <c r="A333" s="37" t="s">
        <v>412</v>
      </c>
      <c r="B333" s="29" t="s">
        <v>19</v>
      </c>
      <c r="C333" s="122">
        <v>200</v>
      </c>
      <c r="D333" s="31">
        <v>0</v>
      </c>
      <c r="E333" s="32">
        <f t="shared" si="20"/>
        <v>0</v>
      </c>
      <c r="F333" s="122">
        <v>464.64</v>
      </c>
      <c r="G333" s="31">
        <v>407.57894736842104</v>
      </c>
      <c r="H333" s="32"/>
      <c r="I333" s="33"/>
      <c r="J333" s="74">
        <v>200</v>
      </c>
      <c r="K333" s="9">
        <v>175.44</v>
      </c>
      <c r="L333" s="10"/>
    </row>
    <row r="334" spans="1:14" ht="16.5" customHeight="1" x14ac:dyDescent="0.2">
      <c r="A334" s="37" t="s">
        <v>413</v>
      </c>
      <c r="B334" s="29" t="s">
        <v>19</v>
      </c>
      <c r="C334" s="122"/>
      <c r="D334" s="31"/>
      <c r="E334" s="32"/>
      <c r="F334" s="122" t="s">
        <v>414</v>
      </c>
      <c r="G334" s="31"/>
      <c r="H334" s="32"/>
      <c r="I334" s="33"/>
      <c r="J334" s="74" t="s">
        <v>414</v>
      </c>
      <c r="K334" s="9"/>
      <c r="L334" s="10"/>
    </row>
    <row r="335" spans="1:14" x14ac:dyDescent="0.25">
      <c r="A335" s="132"/>
      <c r="B335" s="132"/>
      <c r="C335" s="132"/>
      <c r="D335" s="132"/>
      <c r="E335" s="132"/>
      <c r="F335" s="132"/>
      <c r="G335" s="132"/>
      <c r="H335" s="132"/>
      <c r="K335" s="1"/>
      <c r="L335" s="2"/>
      <c r="M335" s="45"/>
      <c r="N335" s="45"/>
    </row>
    <row r="336" spans="1:14" x14ac:dyDescent="0.2">
      <c r="A336" s="28" t="s">
        <v>349</v>
      </c>
      <c r="B336" s="29"/>
      <c r="C336" s="30"/>
      <c r="D336" s="31"/>
      <c r="E336" s="32"/>
      <c r="F336" s="30"/>
      <c r="G336" s="31"/>
      <c r="H336" s="32"/>
      <c r="I336" s="133"/>
      <c r="J336" s="7"/>
      <c r="K336" s="9"/>
      <c r="L336" s="10"/>
      <c r="M336" s="45"/>
      <c r="N336" s="45"/>
    </row>
    <row r="337" spans="1:14" x14ac:dyDescent="0.2">
      <c r="A337" s="83" t="s">
        <v>350</v>
      </c>
      <c r="B337" s="29"/>
      <c r="C337" s="134"/>
      <c r="D337" s="31"/>
      <c r="E337" s="32"/>
      <c r="F337" s="134">
        <v>10.9</v>
      </c>
      <c r="G337" s="31">
        <v>9.5614035087719298</v>
      </c>
      <c r="H337" s="32"/>
      <c r="I337" s="133"/>
      <c r="J337" s="7"/>
      <c r="K337" s="9"/>
      <c r="L337" s="10"/>
      <c r="M337" s="45"/>
      <c r="N337" s="45"/>
    </row>
    <row r="338" spans="1:14" x14ac:dyDescent="0.2">
      <c r="A338" s="93" t="s">
        <v>351</v>
      </c>
      <c r="B338" s="29" t="s">
        <v>19</v>
      </c>
      <c r="C338" s="974" t="s">
        <v>352</v>
      </c>
      <c r="D338" s="974"/>
      <c r="E338" s="32"/>
      <c r="F338" s="974" t="s">
        <v>352</v>
      </c>
      <c r="G338" s="974"/>
      <c r="H338" s="32"/>
      <c r="I338" s="133"/>
      <c r="J338" s="74" t="s">
        <v>352</v>
      </c>
      <c r="K338" s="9"/>
      <c r="L338" s="10"/>
      <c r="M338" s="45"/>
      <c r="N338" s="45"/>
    </row>
    <row r="339" spans="1:14" x14ac:dyDescent="0.2">
      <c r="A339" s="93" t="s">
        <v>353</v>
      </c>
      <c r="B339" s="29" t="s">
        <v>19</v>
      </c>
      <c r="C339" s="974" t="s">
        <v>352</v>
      </c>
      <c r="D339" s="974"/>
      <c r="E339" s="32"/>
      <c r="F339" s="974" t="s">
        <v>352</v>
      </c>
      <c r="G339" s="974"/>
      <c r="H339" s="32"/>
      <c r="I339" s="133"/>
      <c r="J339" s="74" t="s">
        <v>352</v>
      </c>
      <c r="K339" s="9"/>
      <c r="L339" s="10"/>
      <c r="M339" s="45"/>
      <c r="N339" s="45"/>
    </row>
    <row r="340" spans="1:14" x14ac:dyDescent="0.2">
      <c r="A340" s="93" t="s">
        <v>354</v>
      </c>
      <c r="B340" s="29" t="s">
        <v>19</v>
      </c>
      <c r="C340" s="974" t="s">
        <v>352</v>
      </c>
      <c r="D340" s="974"/>
      <c r="E340" s="32"/>
      <c r="F340" s="974" t="s">
        <v>352</v>
      </c>
      <c r="G340" s="974"/>
      <c r="H340" s="32"/>
      <c r="I340" s="133"/>
      <c r="J340" s="74" t="s">
        <v>352</v>
      </c>
      <c r="K340" s="9"/>
      <c r="L340" s="10"/>
      <c r="M340" s="45"/>
      <c r="N340" s="45"/>
    </row>
    <row r="341" spans="1:14" x14ac:dyDescent="0.2">
      <c r="A341" s="93" t="s">
        <v>355</v>
      </c>
      <c r="B341" s="29" t="s">
        <v>19</v>
      </c>
      <c r="C341" s="974" t="s">
        <v>352</v>
      </c>
      <c r="D341" s="974"/>
      <c r="E341" s="32"/>
      <c r="F341" s="974" t="s">
        <v>352</v>
      </c>
      <c r="G341" s="974"/>
      <c r="H341" s="32"/>
      <c r="I341" s="133"/>
      <c r="J341" s="74" t="s">
        <v>352</v>
      </c>
      <c r="K341" s="9"/>
      <c r="L341" s="10"/>
      <c r="M341" s="45"/>
      <c r="N341" s="45"/>
    </row>
    <row r="342" spans="1:14" x14ac:dyDescent="0.2">
      <c r="A342" s="135" t="s">
        <v>356</v>
      </c>
      <c r="B342" s="136" t="s">
        <v>19</v>
      </c>
      <c r="C342" s="990" t="s">
        <v>352</v>
      </c>
      <c r="D342" s="990"/>
      <c r="E342" s="138"/>
      <c r="F342" s="990" t="s">
        <v>352</v>
      </c>
      <c r="G342" s="990"/>
      <c r="H342" s="138"/>
      <c r="I342" s="139"/>
      <c r="J342" s="140" t="s">
        <v>352</v>
      </c>
      <c r="K342" s="141"/>
      <c r="L342" s="142"/>
      <c r="M342" s="45"/>
      <c r="N342" s="45"/>
    </row>
    <row r="343" spans="1:14" x14ac:dyDescent="0.2">
      <c r="A343" s="135" t="s">
        <v>357</v>
      </c>
      <c r="B343" s="136" t="s">
        <v>19</v>
      </c>
      <c r="C343" s="990" t="s">
        <v>352</v>
      </c>
      <c r="D343" s="990"/>
      <c r="E343" s="138"/>
      <c r="F343" s="990" t="s">
        <v>352</v>
      </c>
      <c r="G343" s="990"/>
      <c r="H343" s="138"/>
      <c r="I343" s="139"/>
      <c r="J343" s="140" t="s">
        <v>352</v>
      </c>
      <c r="K343" s="141"/>
      <c r="L343" s="142"/>
      <c r="M343" s="45"/>
      <c r="N343" s="45"/>
    </row>
    <row r="344" spans="1:14" x14ac:dyDescent="0.2">
      <c r="A344" s="135" t="s">
        <v>358</v>
      </c>
      <c r="B344" s="136" t="s">
        <v>19</v>
      </c>
      <c r="C344" s="990" t="s">
        <v>352</v>
      </c>
      <c r="D344" s="990"/>
      <c r="E344" s="138"/>
      <c r="F344" s="990" t="s">
        <v>352</v>
      </c>
      <c r="G344" s="990"/>
      <c r="H344" s="138"/>
      <c r="I344" s="139"/>
      <c r="J344" s="140" t="s">
        <v>352</v>
      </c>
      <c r="K344" s="141"/>
      <c r="L344" s="142"/>
      <c r="M344" s="45"/>
      <c r="N344" s="45"/>
    </row>
    <row r="345" spans="1:14" x14ac:dyDescent="0.2">
      <c r="A345" s="135" t="s">
        <v>359</v>
      </c>
      <c r="B345" s="136"/>
      <c r="C345" s="14"/>
      <c r="D345" s="137"/>
      <c r="E345" s="138"/>
      <c r="F345" s="14"/>
      <c r="G345" s="137"/>
      <c r="H345" s="138"/>
      <c r="I345" s="139"/>
      <c r="J345" s="140" t="s">
        <v>352</v>
      </c>
      <c r="K345" s="141"/>
      <c r="L345" s="142"/>
      <c r="M345" s="45"/>
      <c r="N345" s="45"/>
    </row>
    <row r="346" spans="1:14" x14ac:dyDescent="0.2">
      <c r="A346" s="135" t="s">
        <v>360</v>
      </c>
      <c r="B346" s="136" t="s">
        <v>19</v>
      </c>
      <c r="C346" s="990" t="s">
        <v>352</v>
      </c>
      <c r="D346" s="990"/>
      <c r="E346" s="138"/>
      <c r="F346" s="990" t="s">
        <v>352</v>
      </c>
      <c r="G346" s="990"/>
      <c r="H346" s="138"/>
      <c r="I346" s="139"/>
      <c r="J346" s="140" t="s">
        <v>352</v>
      </c>
      <c r="K346" s="141"/>
      <c r="L346" s="142"/>
      <c r="M346" s="45"/>
      <c r="N346" s="45"/>
    </row>
    <row r="347" spans="1:14" x14ac:dyDescent="0.2">
      <c r="A347" s="135" t="s">
        <v>361</v>
      </c>
      <c r="B347" s="136" t="s">
        <v>19</v>
      </c>
      <c r="C347" s="990" t="s">
        <v>352</v>
      </c>
      <c r="D347" s="990"/>
      <c r="E347" s="138"/>
      <c r="F347" s="990" t="s">
        <v>352</v>
      </c>
      <c r="G347" s="990"/>
      <c r="H347" s="138"/>
      <c r="I347" s="139"/>
      <c r="J347" s="140" t="s">
        <v>352</v>
      </c>
      <c r="K347" s="141"/>
      <c r="L347" s="142"/>
      <c r="M347" s="45"/>
      <c r="N347" s="45"/>
    </row>
    <row r="348" spans="1:14" x14ac:dyDescent="0.2">
      <c r="A348" s="135" t="s">
        <v>362</v>
      </c>
      <c r="B348" s="136" t="s">
        <v>19</v>
      </c>
      <c r="C348" s="990" t="s">
        <v>352</v>
      </c>
      <c r="D348" s="990"/>
      <c r="E348" s="138"/>
      <c r="F348" s="990" t="s">
        <v>352</v>
      </c>
      <c r="G348" s="990"/>
      <c r="H348" s="138"/>
      <c r="I348" s="139"/>
      <c r="J348" s="140" t="s">
        <v>352</v>
      </c>
      <c r="K348" s="141"/>
      <c r="L348" s="142"/>
      <c r="M348" s="45"/>
      <c r="N348" s="45"/>
    </row>
    <row r="349" spans="1:14" x14ac:dyDescent="0.25">
      <c r="A349" s="135" t="s">
        <v>363</v>
      </c>
      <c r="B349" s="136" t="s">
        <v>19</v>
      </c>
      <c r="C349" s="990" t="s">
        <v>352</v>
      </c>
      <c r="D349" s="990"/>
      <c r="E349" s="138"/>
      <c r="F349" s="990" t="s">
        <v>352</v>
      </c>
      <c r="G349" s="990"/>
      <c r="H349" s="138"/>
      <c r="I349" s="139"/>
      <c r="J349" s="140" t="s">
        <v>352</v>
      </c>
      <c r="K349" s="141"/>
      <c r="L349" s="142"/>
    </row>
    <row r="350" spans="1:14" x14ac:dyDescent="0.2">
      <c r="A350" s="135" t="s">
        <v>364</v>
      </c>
      <c r="B350" s="136" t="s">
        <v>19</v>
      </c>
      <c r="C350" s="990" t="s">
        <v>352</v>
      </c>
      <c r="D350" s="990"/>
      <c r="E350" s="138"/>
      <c r="F350" s="990" t="s">
        <v>352</v>
      </c>
      <c r="G350" s="990"/>
      <c r="H350" s="138"/>
      <c r="I350" s="139"/>
      <c r="J350" s="140" t="s">
        <v>352</v>
      </c>
      <c r="K350" s="141"/>
      <c r="L350" s="142"/>
      <c r="M350" s="45"/>
      <c r="N350" s="45"/>
    </row>
    <row r="351" spans="1:14" x14ac:dyDescent="0.2">
      <c r="A351" s="135" t="s">
        <v>365</v>
      </c>
      <c r="B351" s="136" t="s">
        <v>19</v>
      </c>
      <c r="C351" s="990" t="s">
        <v>352</v>
      </c>
      <c r="D351" s="990"/>
      <c r="E351" s="138"/>
      <c r="F351" s="990" t="s">
        <v>352</v>
      </c>
      <c r="G351" s="990"/>
      <c r="H351" s="138"/>
      <c r="I351" s="139"/>
      <c r="J351" s="140" t="s">
        <v>352</v>
      </c>
      <c r="K351" s="141"/>
      <c r="L351" s="142"/>
      <c r="M351" s="45"/>
      <c r="N351" s="45"/>
    </row>
    <row r="352" spans="1:14" x14ac:dyDescent="0.2">
      <c r="A352" s="135" t="s">
        <v>366</v>
      </c>
      <c r="B352" s="136" t="s">
        <v>19</v>
      </c>
      <c r="C352" s="990" t="s">
        <v>352</v>
      </c>
      <c r="D352" s="990"/>
      <c r="E352" s="138"/>
      <c r="F352" s="990" t="s">
        <v>352</v>
      </c>
      <c r="G352" s="990"/>
      <c r="H352" s="138"/>
      <c r="I352" s="139"/>
      <c r="J352" s="140" t="s">
        <v>352</v>
      </c>
      <c r="K352" s="141"/>
      <c r="L352" s="142"/>
      <c r="M352" s="45"/>
      <c r="N352" s="45"/>
    </row>
    <row r="353" spans="1:14" x14ac:dyDescent="0.2">
      <c r="A353" s="135" t="s">
        <v>367</v>
      </c>
      <c r="B353" s="136" t="s">
        <v>19</v>
      </c>
      <c r="C353" s="990" t="s">
        <v>352</v>
      </c>
      <c r="D353" s="990"/>
      <c r="E353" s="138"/>
      <c r="F353" s="990" t="s">
        <v>352</v>
      </c>
      <c r="G353" s="990"/>
      <c r="H353" s="138"/>
      <c r="I353" s="139"/>
      <c r="J353" s="140" t="s">
        <v>352</v>
      </c>
      <c r="K353" s="141"/>
      <c r="L353" s="142"/>
      <c r="M353" s="45"/>
      <c r="N353" s="45"/>
    </row>
    <row r="354" spans="1:14" x14ac:dyDescent="0.2">
      <c r="A354" s="135" t="s">
        <v>368</v>
      </c>
      <c r="B354" s="136" t="s">
        <v>19</v>
      </c>
      <c r="C354" s="990" t="s">
        <v>352</v>
      </c>
      <c r="D354" s="990"/>
      <c r="E354" s="138"/>
      <c r="F354" s="990" t="s">
        <v>352</v>
      </c>
      <c r="G354" s="990"/>
      <c r="H354" s="138"/>
      <c r="I354" s="139"/>
      <c r="J354" s="140" t="s">
        <v>352</v>
      </c>
      <c r="K354" s="141"/>
      <c r="L354" s="142"/>
      <c r="M354" s="45"/>
      <c r="N354" s="45"/>
    </row>
    <row r="355" spans="1:14" x14ac:dyDescent="0.2">
      <c r="A355" s="135" t="s">
        <v>369</v>
      </c>
      <c r="B355" s="136" t="s">
        <v>19</v>
      </c>
      <c r="C355" s="990" t="s">
        <v>352</v>
      </c>
      <c r="D355" s="990"/>
      <c r="E355" s="138"/>
      <c r="F355" s="990" t="s">
        <v>352</v>
      </c>
      <c r="G355" s="990"/>
      <c r="H355" s="138"/>
      <c r="I355" s="139"/>
      <c r="J355" s="140" t="s">
        <v>352</v>
      </c>
      <c r="K355" s="141"/>
      <c r="L355" s="142"/>
      <c r="M355" s="45"/>
      <c r="N355" s="45"/>
    </row>
    <row r="356" spans="1:14" x14ac:dyDescent="0.2">
      <c r="A356" s="135" t="s">
        <v>370</v>
      </c>
      <c r="B356" s="136" t="s">
        <v>19</v>
      </c>
      <c r="C356" s="990" t="s">
        <v>352</v>
      </c>
      <c r="D356" s="990"/>
      <c r="E356" s="138"/>
      <c r="F356" s="990" t="s">
        <v>352</v>
      </c>
      <c r="G356" s="990"/>
      <c r="H356" s="138"/>
      <c r="I356" s="139"/>
      <c r="J356" s="140" t="s">
        <v>352</v>
      </c>
      <c r="K356" s="141"/>
      <c r="L356" s="142"/>
      <c r="M356" s="45"/>
      <c r="N356" s="45"/>
    </row>
    <row r="357" spans="1:14" x14ac:dyDescent="0.2">
      <c r="A357" s="135" t="s">
        <v>371</v>
      </c>
      <c r="B357" s="136" t="s">
        <v>19</v>
      </c>
      <c r="C357" s="990" t="s">
        <v>352</v>
      </c>
      <c r="D357" s="990"/>
      <c r="E357" s="138"/>
      <c r="F357" s="990" t="s">
        <v>352</v>
      </c>
      <c r="G357" s="990"/>
      <c r="H357" s="138"/>
      <c r="I357" s="139"/>
      <c r="J357" s="140" t="s">
        <v>352</v>
      </c>
      <c r="K357" s="141"/>
      <c r="L357" s="142"/>
      <c r="M357" s="45"/>
      <c r="N357" s="45"/>
    </row>
    <row r="358" spans="1:14" x14ac:dyDescent="0.2">
      <c r="A358" s="135" t="s">
        <v>372</v>
      </c>
      <c r="B358" s="136" t="s">
        <v>45</v>
      </c>
      <c r="C358" s="990" t="s">
        <v>352</v>
      </c>
      <c r="D358" s="990"/>
      <c r="E358" s="138"/>
      <c r="F358" s="990" t="s">
        <v>352</v>
      </c>
      <c r="G358" s="990"/>
      <c r="H358" s="138"/>
      <c r="I358" s="139"/>
      <c r="J358" s="140" t="s">
        <v>352</v>
      </c>
      <c r="K358" s="141"/>
      <c r="L358" s="142"/>
      <c r="M358" s="45"/>
      <c r="N358" s="45"/>
    </row>
    <row r="359" spans="1:14" x14ac:dyDescent="0.2">
      <c r="A359" s="135"/>
      <c r="B359" s="136"/>
      <c r="C359" s="137"/>
      <c r="D359" s="137"/>
      <c r="E359" s="138"/>
      <c r="F359" s="137"/>
      <c r="G359" s="137"/>
      <c r="H359" s="138"/>
      <c r="I359" s="139"/>
      <c r="J359" s="143"/>
      <c r="K359" s="141"/>
      <c r="L359" s="142"/>
      <c r="M359" s="45"/>
      <c r="N359" s="45"/>
    </row>
    <row r="360" spans="1:14" x14ac:dyDescent="0.2">
      <c r="A360" s="144" t="s">
        <v>349</v>
      </c>
      <c r="B360" s="136"/>
      <c r="C360" s="137"/>
      <c r="D360" s="137"/>
      <c r="E360" s="138"/>
      <c r="F360" s="137"/>
      <c r="G360" s="137"/>
      <c r="H360" s="138"/>
      <c r="I360" s="139"/>
      <c r="J360" s="143"/>
      <c r="K360" s="141"/>
      <c r="L360" s="142"/>
      <c r="M360" s="45"/>
      <c r="N360" s="45"/>
    </row>
    <row r="361" spans="1:14" ht="24" x14ac:dyDescent="0.2">
      <c r="A361" s="145" t="s">
        <v>373</v>
      </c>
      <c r="B361" s="29" t="s">
        <v>19</v>
      </c>
      <c r="C361" s="146">
        <f>D361*1.055</f>
        <v>95.952249999999992</v>
      </c>
      <c r="D361" s="147">
        <f>J361</f>
        <v>90.95</v>
      </c>
      <c r="E361" s="46">
        <v>5.5E-2</v>
      </c>
      <c r="F361" s="30">
        <v>73.8</v>
      </c>
      <c r="G361" s="31">
        <v>64.736842105263165</v>
      </c>
      <c r="H361" s="32"/>
      <c r="I361" s="148"/>
      <c r="J361" s="30">
        <v>90.95</v>
      </c>
      <c r="K361" s="31">
        <v>79.78</v>
      </c>
      <c r="L361" s="10">
        <v>7.0000000000000007E-2</v>
      </c>
      <c r="M361" s="45"/>
      <c r="N361" s="45"/>
    </row>
    <row r="362" spans="1:14" x14ac:dyDescent="0.2">
      <c r="A362" s="55" t="s">
        <v>374</v>
      </c>
      <c r="B362" s="136" t="s">
        <v>19</v>
      </c>
      <c r="C362" s="146">
        <f t="shared" ref="C362:C383" si="21">D362*1.055</f>
        <v>158.03900000000002</v>
      </c>
      <c r="D362" s="147">
        <f t="shared" ref="D362:D383" si="22">J362</f>
        <v>149.80000000000001</v>
      </c>
      <c r="E362" s="149">
        <v>5.5E-2</v>
      </c>
      <c r="F362" s="14">
        <v>129.72</v>
      </c>
      <c r="G362" s="137">
        <v>113.78947368421052</v>
      </c>
      <c r="H362" s="138"/>
      <c r="I362" s="139"/>
      <c r="J362" s="30">
        <v>149.80000000000001</v>
      </c>
      <c r="K362" s="31">
        <v>131.4</v>
      </c>
      <c r="L362" s="10">
        <v>7.0000000000000007E-2</v>
      </c>
      <c r="M362" s="45"/>
      <c r="N362" s="45"/>
    </row>
    <row r="363" spans="1:14" x14ac:dyDescent="0.2">
      <c r="A363" s="150" t="s">
        <v>375</v>
      </c>
      <c r="B363" s="136" t="s">
        <v>19</v>
      </c>
      <c r="C363" s="146">
        <f t="shared" si="21"/>
        <v>369.25</v>
      </c>
      <c r="D363" s="147">
        <f t="shared" si="22"/>
        <v>350</v>
      </c>
      <c r="E363" s="149">
        <v>5.5E-2</v>
      </c>
      <c r="F363" s="14">
        <v>447.27</v>
      </c>
      <c r="G363" s="137">
        <v>392.34210526315792</v>
      </c>
      <c r="H363" s="138"/>
      <c r="I363" s="139"/>
      <c r="J363" s="30">
        <v>350</v>
      </c>
      <c r="K363" s="31">
        <v>328.51</v>
      </c>
      <c r="L363" s="10">
        <v>7.0000000000000007E-2</v>
      </c>
      <c r="M363" s="45"/>
      <c r="N363" s="45"/>
    </row>
    <row r="364" spans="1:14" ht="24" x14ac:dyDescent="0.2">
      <c r="A364" s="150" t="s">
        <v>376</v>
      </c>
      <c r="B364" s="136" t="s">
        <v>19</v>
      </c>
      <c r="C364" s="146">
        <f t="shared" si="21"/>
        <v>79.019500000000008</v>
      </c>
      <c r="D364" s="147">
        <f t="shared" si="22"/>
        <v>74.900000000000006</v>
      </c>
      <c r="E364" s="149">
        <v>5.5E-2</v>
      </c>
      <c r="F364" s="14">
        <v>172.8</v>
      </c>
      <c r="G364" s="137">
        <v>151.57894736842104</v>
      </c>
      <c r="H364" s="138"/>
      <c r="I364" s="139"/>
      <c r="J364" s="30">
        <v>74.900000000000006</v>
      </c>
      <c r="K364" s="31">
        <v>65.7</v>
      </c>
      <c r="L364" s="10">
        <v>7.0000000000000007E-2</v>
      </c>
      <c r="M364" s="45"/>
      <c r="N364" s="45"/>
    </row>
    <row r="365" spans="1:14" ht="24" x14ac:dyDescent="0.2">
      <c r="A365" s="150" t="s">
        <v>377</v>
      </c>
      <c r="B365" s="136" t="s">
        <v>19</v>
      </c>
      <c r="C365" s="146">
        <f t="shared" si="21"/>
        <v>293.50099999999998</v>
      </c>
      <c r="D365" s="147">
        <f t="shared" si="22"/>
        <v>278.2</v>
      </c>
      <c r="E365" s="149">
        <v>5.5E-2</v>
      </c>
      <c r="F365" s="14">
        <v>0</v>
      </c>
      <c r="G365" s="137">
        <v>0</v>
      </c>
      <c r="H365" s="138"/>
      <c r="I365" s="139"/>
      <c r="J365" s="30">
        <v>278.2</v>
      </c>
      <c r="K365" s="31">
        <v>244.04</v>
      </c>
      <c r="L365" s="10">
        <v>7.0000000000000007E-2</v>
      </c>
      <c r="M365" s="45"/>
      <c r="N365" s="45"/>
    </row>
    <row r="366" spans="1:14" ht="24" x14ac:dyDescent="0.2">
      <c r="A366" s="150" t="s">
        <v>376</v>
      </c>
      <c r="B366" s="136" t="s">
        <v>19</v>
      </c>
      <c r="C366" s="146">
        <f t="shared" si="21"/>
        <v>169.32749999999999</v>
      </c>
      <c r="D366" s="147">
        <f t="shared" si="22"/>
        <v>160.5</v>
      </c>
      <c r="E366" s="149">
        <v>5.5E-2</v>
      </c>
      <c r="F366" s="14">
        <v>172.8</v>
      </c>
      <c r="G366" s="137">
        <v>172.8</v>
      </c>
      <c r="H366" s="138"/>
      <c r="I366" s="139"/>
      <c r="J366" s="30">
        <v>160.5</v>
      </c>
      <c r="K366" s="31">
        <v>140.79</v>
      </c>
      <c r="L366" s="10">
        <v>7.0000000000000007E-2</v>
      </c>
      <c r="M366" s="45"/>
      <c r="N366" s="45"/>
    </row>
    <row r="367" spans="1:14" x14ac:dyDescent="0.2">
      <c r="A367" s="150" t="s">
        <v>378</v>
      </c>
      <c r="B367" s="136" t="s">
        <v>19</v>
      </c>
      <c r="C367" s="146">
        <f t="shared" si="21"/>
        <v>282.21249999999998</v>
      </c>
      <c r="D367" s="147">
        <f t="shared" si="22"/>
        <v>267.5</v>
      </c>
      <c r="E367" s="149">
        <v>5.5E-2</v>
      </c>
      <c r="F367" s="14">
        <v>286.93</v>
      </c>
      <c r="G367" s="137">
        <v>286.93</v>
      </c>
      <c r="H367" s="138"/>
      <c r="I367" s="139">
        <v>57.88</v>
      </c>
      <c r="J367" s="30">
        <v>267.5</v>
      </c>
      <c r="K367" s="31">
        <v>234.65</v>
      </c>
      <c r="L367" s="10">
        <v>7.0000000000000007E-2</v>
      </c>
      <c r="M367" s="45"/>
      <c r="N367" s="45"/>
    </row>
    <row r="368" spans="1:14" ht="24" x14ac:dyDescent="0.2">
      <c r="A368" s="150" t="s">
        <v>379</v>
      </c>
      <c r="B368" s="136" t="s">
        <v>19</v>
      </c>
      <c r="C368" s="146">
        <f t="shared" si="21"/>
        <v>507.98249999999996</v>
      </c>
      <c r="D368" s="147">
        <f t="shared" si="22"/>
        <v>481.5</v>
      </c>
      <c r="E368" s="149">
        <v>5.5E-2</v>
      </c>
      <c r="F368" s="14">
        <v>517.59</v>
      </c>
      <c r="G368" s="137">
        <v>454.0263157894737</v>
      </c>
      <c r="H368" s="138"/>
      <c r="I368" s="139"/>
      <c r="J368" s="30">
        <v>481.5</v>
      </c>
      <c r="K368" s="31">
        <v>422.37</v>
      </c>
      <c r="L368" s="10">
        <v>7.0000000000000007E-2</v>
      </c>
      <c r="M368" s="45"/>
      <c r="N368" s="45"/>
    </row>
    <row r="369" spans="1:14" x14ac:dyDescent="0.2">
      <c r="A369" s="55" t="s">
        <v>380</v>
      </c>
      <c r="B369" s="136" t="s">
        <v>19</v>
      </c>
      <c r="C369" s="146">
        <f t="shared" si="21"/>
        <v>395.09749999999997</v>
      </c>
      <c r="D369" s="147">
        <f t="shared" si="22"/>
        <v>374.5</v>
      </c>
      <c r="E369" s="149">
        <v>5.5E-2</v>
      </c>
      <c r="F369" s="14">
        <v>447.27</v>
      </c>
      <c r="G369" s="137">
        <v>392.34210526315792</v>
      </c>
      <c r="H369" s="138"/>
      <c r="I369" s="139"/>
      <c r="J369" s="30">
        <v>374.5</v>
      </c>
      <c r="K369" s="31">
        <v>32851</v>
      </c>
      <c r="L369" s="10">
        <v>7.0000000000000007E-2</v>
      </c>
      <c r="M369" s="45"/>
      <c r="N369" s="45"/>
    </row>
    <row r="370" spans="1:14" ht="24" x14ac:dyDescent="0.2">
      <c r="A370" s="150" t="s">
        <v>381</v>
      </c>
      <c r="B370" s="136" t="s">
        <v>19</v>
      </c>
      <c r="C370" s="146">
        <f t="shared" si="21"/>
        <v>903.07999999999993</v>
      </c>
      <c r="D370" s="147">
        <f t="shared" si="22"/>
        <v>856</v>
      </c>
      <c r="E370" s="149">
        <v>5.5E-2</v>
      </c>
      <c r="F370" s="14">
        <v>5328.12</v>
      </c>
      <c r="G370" s="137">
        <v>4673.7894736842109</v>
      </c>
      <c r="H370" s="138"/>
      <c r="I370" s="139"/>
      <c r="J370" s="30">
        <v>856</v>
      </c>
      <c r="K370" s="31">
        <v>75088</v>
      </c>
      <c r="L370" s="10">
        <v>7.0000000000000007E-2</v>
      </c>
      <c r="M370" s="45"/>
      <c r="N370" s="45"/>
    </row>
    <row r="371" spans="1:14" ht="24" x14ac:dyDescent="0.2">
      <c r="A371" s="150" t="s">
        <v>382</v>
      </c>
      <c r="B371" s="136" t="s">
        <v>19</v>
      </c>
      <c r="C371" s="146">
        <f t="shared" si="21"/>
        <v>1354.62</v>
      </c>
      <c r="D371" s="147">
        <f t="shared" si="22"/>
        <v>1284</v>
      </c>
      <c r="E371" s="149">
        <v>5.5E-2</v>
      </c>
      <c r="F371" s="14">
        <v>1125.6300000000001</v>
      </c>
      <c r="G371" s="137">
        <v>987.39473684210543</v>
      </c>
      <c r="H371" s="138"/>
      <c r="I371" s="139"/>
      <c r="J371" s="30">
        <v>1284</v>
      </c>
      <c r="K371" s="31">
        <v>1126.32</v>
      </c>
      <c r="L371" s="10">
        <v>7.0000000000000007E-2</v>
      </c>
      <c r="M371" s="45"/>
      <c r="N371" s="45"/>
    </row>
    <row r="372" spans="1:14" ht="24" x14ac:dyDescent="0.2">
      <c r="A372" s="151" t="s">
        <v>383</v>
      </c>
      <c r="B372" s="136" t="s">
        <v>19</v>
      </c>
      <c r="C372" s="146">
        <f t="shared" si="21"/>
        <v>282.21249999999998</v>
      </c>
      <c r="D372" s="147">
        <f t="shared" si="22"/>
        <v>267.5</v>
      </c>
      <c r="E372" s="149">
        <v>5.5E-2</v>
      </c>
      <c r="F372" s="14">
        <v>303.39999999999998</v>
      </c>
      <c r="G372" s="137">
        <v>266.14035087719293</v>
      </c>
      <c r="H372" s="138"/>
      <c r="I372" s="139"/>
      <c r="J372" s="70">
        <v>267.5</v>
      </c>
      <c r="K372" s="31">
        <v>234.65</v>
      </c>
      <c r="L372" s="10">
        <v>7.0000000000000007E-2</v>
      </c>
      <c r="M372" s="45"/>
      <c r="N372" s="45"/>
    </row>
    <row r="373" spans="1:14" x14ac:dyDescent="0.2">
      <c r="A373" s="152" t="s">
        <v>384</v>
      </c>
      <c r="B373" s="136" t="s">
        <v>19</v>
      </c>
      <c r="C373" s="146">
        <f t="shared" si="21"/>
        <v>3.5553499999999998</v>
      </c>
      <c r="D373" s="147">
        <f t="shared" si="22"/>
        <v>3.37</v>
      </c>
      <c r="E373" s="149">
        <v>5.5E-2</v>
      </c>
      <c r="F373" s="14">
        <v>6.84</v>
      </c>
      <c r="G373" s="137">
        <v>6.84</v>
      </c>
      <c r="H373" s="138"/>
      <c r="I373" s="139"/>
      <c r="J373" s="70">
        <v>3.37</v>
      </c>
      <c r="K373" s="31">
        <v>2.96</v>
      </c>
      <c r="L373" s="10">
        <v>7.0000000000000007E-2</v>
      </c>
      <c r="M373" s="45"/>
      <c r="N373" s="45"/>
    </row>
    <row r="374" spans="1:14" x14ac:dyDescent="0.2">
      <c r="A374" s="152" t="s">
        <v>385</v>
      </c>
      <c r="B374" s="136" t="s">
        <v>19</v>
      </c>
      <c r="C374" s="146">
        <f t="shared" si="21"/>
        <v>79.019500000000008</v>
      </c>
      <c r="D374" s="147">
        <f t="shared" si="22"/>
        <v>74.900000000000006</v>
      </c>
      <c r="E374" s="149">
        <v>5.5E-2</v>
      </c>
      <c r="F374" s="14">
        <v>24.54</v>
      </c>
      <c r="G374" s="137">
        <v>21.526315789473685</v>
      </c>
      <c r="H374" s="138"/>
      <c r="I374" s="139"/>
      <c r="J374" s="70">
        <v>74.900000000000006</v>
      </c>
      <c r="K374" s="31">
        <v>65.7</v>
      </c>
      <c r="L374" s="10">
        <v>7.0000000000000007E-2</v>
      </c>
      <c r="M374" s="45"/>
      <c r="N374" s="45"/>
    </row>
    <row r="375" spans="1:14" x14ac:dyDescent="0.2">
      <c r="A375" s="153" t="s">
        <v>386</v>
      </c>
      <c r="B375" s="136" t="s">
        <v>19</v>
      </c>
      <c r="C375" s="146">
        <f t="shared" si="21"/>
        <v>168.79999999999998</v>
      </c>
      <c r="D375" s="147">
        <f t="shared" si="22"/>
        <v>160</v>
      </c>
      <c r="E375" s="149">
        <v>5.5E-2</v>
      </c>
      <c r="F375" s="14">
        <v>80</v>
      </c>
      <c r="G375" s="137">
        <v>70.175438596491233</v>
      </c>
      <c r="H375" s="138"/>
      <c r="I375" s="139"/>
      <c r="J375" s="95">
        <v>160</v>
      </c>
      <c r="K375" s="31">
        <v>140</v>
      </c>
      <c r="L375" s="10">
        <v>7.0000000000000007E-2</v>
      </c>
      <c r="M375" s="45"/>
      <c r="N375" s="45"/>
    </row>
    <row r="376" spans="1:14" x14ac:dyDescent="0.2">
      <c r="A376" s="152" t="s">
        <v>384</v>
      </c>
      <c r="B376" s="136" t="s">
        <v>19</v>
      </c>
      <c r="C376" s="146">
        <f t="shared" si="21"/>
        <v>3.5553499999999998</v>
      </c>
      <c r="D376" s="147">
        <f t="shared" si="22"/>
        <v>3.37</v>
      </c>
      <c r="E376" s="149">
        <v>5.5E-2</v>
      </c>
      <c r="F376" s="14">
        <v>18.940000000000001</v>
      </c>
      <c r="G376" s="137">
        <v>18.940000000000001</v>
      </c>
      <c r="H376" s="138"/>
      <c r="I376" s="139"/>
      <c r="J376" s="29">
        <v>3.37</v>
      </c>
      <c r="K376" s="31">
        <v>2.96</v>
      </c>
      <c r="L376" s="10">
        <v>7.0000000000000007E-2</v>
      </c>
      <c r="M376" s="45"/>
      <c r="N376" s="45"/>
    </row>
    <row r="377" spans="1:14" x14ac:dyDescent="0.2">
      <c r="A377" s="153" t="s">
        <v>387</v>
      </c>
      <c r="B377" s="136" t="s">
        <v>19</v>
      </c>
      <c r="C377" s="146">
        <f t="shared" si="21"/>
        <v>79.019500000000008</v>
      </c>
      <c r="D377" s="147">
        <f t="shared" si="22"/>
        <v>74.900000000000006</v>
      </c>
      <c r="E377" s="149">
        <v>5.5E-2</v>
      </c>
      <c r="F377" s="14">
        <v>23.3</v>
      </c>
      <c r="G377" s="137">
        <v>20.438596491228068</v>
      </c>
      <c r="H377" s="138"/>
      <c r="I377" s="139"/>
      <c r="J377" s="70">
        <v>74.900000000000006</v>
      </c>
      <c r="K377" s="31">
        <v>65.7</v>
      </c>
      <c r="L377" s="10">
        <v>7.0000000000000007E-2</v>
      </c>
      <c r="M377" s="45"/>
      <c r="N377" s="45"/>
    </row>
    <row r="378" spans="1:14" x14ac:dyDescent="0.2">
      <c r="A378" s="153" t="s">
        <v>388</v>
      </c>
      <c r="B378" s="136" t="s">
        <v>19</v>
      </c>
      <c r="C378" s="146">
        <f t="shared" si="21"/>
        <v>282.21249999999998</v>
      </c>
      <c r="D378" s="147">
        <f t="shared" si="22"/>
        <v>267.5</v>
      </c>
      <c r="E378" s="149">
        <v>5.5E-2</v>
      </c>
      <c r="F378" s="14">
        <v>80</v>
      </c>
      <c r="G378" s="137">
        <v>70.175438596491233</v>
      </c>
      <c r="H378" s="138"/>
      <c r="I378" s="139"/>
      <c r="J378" s="154">
        <v>267.5</v>
      </c>
      <c r="K378" s="31">
        <v>234.65</v>
      </c>
      <c r="L378" s="10">
        <v>7.0000000000000007E-2</v>
      </c>
      <c r="M378" s="45"/>
      <c r="N378" s="45"/>
    </row>
    <row r="379" spans="1:14" x14ac:dyDescent="0.2">
      <c r="A379" s="152" t="s">
        <v>389</v>
      </c>
      <c r="B379" s="136" t="s">
        <v>19</v>
      </c>
      <c r="C379" s="146">
        <f t="shared" si="21"/>
        <v>338.65499999999997</v>
      </c>
      <c r="D379" s="147">
        <f t="shared" si="22"/>
        <v>321</v>
      </c>
      <c r="E379" s="149">
        <v>5.5E-2</v>
      </c>
      <c r="F379" s="14">
        <v>18.940000000000001</v>
      </c>
      <c r="G379" s="137">
        <v>16.614035087719301</v>
      </c>
      <c r="H379" s="138"/>
      <c r="I379" s="139"/>
      <c r="J379" s="154">
        <v>321</v>
      </c>
      <c r="K379" s="31">
        <v>281.58</v>
      </c>
      <c r="L379" s="10">
        <v>7.0000000000000007E-2</v>
      </c>
    </row>
    <row r="380" spans="1:14" x14ac:dyDescent="0.2">
      <c r="A380" s="153" t="s">
        <v>390</v>
      </c>
      <c r="B380" s="136" t="s">
        <v>19</v>
      </c>
      <c r="C380" s="146">
        <f t="shared" si="21"/>
        <v>79.019500000000008</v>
      </c>
      <c r="D380" s="147">
        <f t="shared" si="22"/>
        <v>74.900000000000006</v>
      </c>
      <c r="E380" s="149">
        <v>5.5E-2</v>
      </c>
      <c r="F380" s="14">
        <v>82.26</v>
      </c>
      <c r="G380" s="137">
        <v>72.15789473684211</v>
      </c>
      <c r="H380" s="138"/>
      <c r="I380" s="139"/>
      <c r="J380" s="70">
        <v>74.900000000000006</v>
      </c>
      <c r="K380" s="31">
        <v>65.7</v>
      </c>
      <c r="L380" s="10">
        <v>7.0000000000000007E-2</v>
      </c>
      <c r="M380" s="16"/>
      <c r="N380" s="16"/>
    </row>
    <row r="381" spans="1:14" x14ac:dyDescent="0.2">
      <c r="A381" s="153" t="s">
        <v>391</v>
      </c>
      <c r="B381" s="136" t="s">
        <v>19</v>
      </c>
      <c r="C381" s="146">
        <f t="shared" si="21"/>
        <v>3.5553499999999998</v>
      </c>
      <c r="D381" s="147">
        <f t="shared" si="22"/>
        <v>3.37</v>
      </c>
      <c r="E381" s="149">
        <v>5.5E-2</v>
      </c>
      <c r="F381" s="14">
        <v>6.84</v>
      </c>
      <c r="G381" s="137">
        <v>6.84</v>
      </c>
      <c r="H381" s="138"/>
      <c r="I381" s="139"/>
      <c r="J381" s="154">
        <v>3.37</v>
      </c>
      <c r="K381" s="31">
        <v>2.69</v>
      </c>
      <c r="L381" s="10">
        <v>7.0000000000000007E-2</v>
      </c>
      <c r="M381" s="16"/>
      <c r="N381" s="16"/>
    </row>
    <row r="382" spans="1:14" x14ac:dyDescent="0.2">
      <c r="A382" s="152" t="s">
        <v>392</v>
      </c>
      <c r="B382" s="136" t="s">
        <v>19</v>
      </c>
      <c r="C382" s="146">
        <f t="shared" si="21"/>
        <v>282.21249999999998</v>
      </c>
      <c r="D382" s="147">
        <f t="shared" si="22"/>
        <v>267.5</v>
      </c>
      <c r="E382" s="149">
        <v>5.5E-2</v>
      </c>
      <c r="F382" s="14">
        <v>267.51</v>
      </c>
      <c r="G382" s="137">
        <v>234.65789473684211</v>
      </c>
      <c r="H382" s="138"/>
      <c r="I382" s="139"/>
      <c r="J382" s="95">
        <v>267.5</v>
      </c>
      <c r="K382" s="31">
        <v>234.65</v>
      </c>
      <c r="L382" s="10">
        <v>7.0000000000000007E-2</v>
      </c>
      <c r="M382" s="16"/>
      <c r="N382" s="16"/>
    </row>
    <row r="383" spans="1:14" x14ac:dyDescent="0.2">
      <c r="A383" s="152" t="s">
        <v>393</v>
      </c>
      <c r="B383" s="136" t="s">
        <v>19</v>
      </c>
      <c r="C383" s="146">
        <f t="shared" si="21"/>
        <v>282.21249999999998</v>
      </c>
      <c r="D383" s="147">
        <f t="shared" si="22"/>
        <v>267.5</v>
      </c>
      <c r="E383" s="149">
        <v>5.5E-2</v>
      </c>
      <c r="F383" s="14" t="s">
        <v>394</v>
      </c>
      <c r="G383" s="137"/>
      <c r="H383" s="138"/>
      <c r="I383" s="139"/>
      <c r="J383" s="70">
        <v>267.5</v>
      </c>
      <c r="K383" s="31">
        <v>234.65</v>
      </c>
      <c r="L383" s="10">
        <v>7.0000000000000007E-2</v>
      </c>
      <c r="M383" s="45"/>
      <c r="N383" s="45"/>
    </row>
    <row r="384" spans="1:14" x14ac:dyDescent="0.25">
      <c r="C384"/>
      <c r="D384"/>
      <c r="E384"/>
      <c r="K384" s="1"/>
      <c r="L384" s="2"/>
      <c r="M384" s="45"/>
      <c r="N384" s="45"/>
    </row>
    <row r="385" spans="3:14" x14ac:dyDescent="0.25">
      <c r="C385"/>
      <c r="D385"/>
      <c r="E385"/>
      <c r="K385" s="1"/>
      <c r="L385" s="2"/>
      <c r="M385" s="45"/>
      <c r="N385" s="45"/>
    </row>
    <row r="386" spans="3:14" x14ac:dyDescent="0.25">
      <c r="C386"/>
      <c r="D386"/>
      <c r="E386"/>
      <c r="K386" s="1"/>
      <c r="L386" s="2"/>
      <c r="M386" s="45"/>
      <c r="N386" s="45"/>
    </row>
    <row r="387" spans="3:14" x14ac:dyDescent="0.25">
      <c r="C387"/>
      <c r="D387"/>
      <c r="E387"/>
      <c r="K387" s="1"/>
      <c r="L387" s="2"/>
      <c r="M387" s="45"/>
      <c r="N387" s="45"/>
    </row>
    <row r="388" spans="3:14" x14ac:dyDescent="0.25">
      <c r="C388"/>
      <c r="D388"/>
      <c r="E388"/>
      <c r="K388" s="1"/>
      <c r="L388" s="2"/>
      <c r="M388" s="45"/>
      <c r="N388" s="45"/>
    </row>
    <row r="389" spans="3:14" x14ac:dyDescent="0.25">
      <c r="C389"/>
      <c r="D389"/>
      <c r="E389"/>
      <c r="K389" s="1"/>
      <c r="L389" s="2"/>
      <c r="M389" s="45"/>
      <c r="N389" s="45"/>
    </row>
    <row r="390" spans="3:14" x14ac:dyDescent="0.25">
      <c r="C390"/>
      <c r="D390"/>
      <c r="E390"/>
      <c r="K390" s="1"/>
      <c r="L390" s="2"/>
      <c r="M390" s="45"/>
      <c r="N390" s="45"/>
    </row>
    <row r="391" spans="3:14" x14ac:dyDescent="0.25">
      <c r="C391"/>
      <c r="D391"/>
      <c r="E391"/>
      <c r="K391" s="1"/>
      <c r="L391" s="2"/>
      <c r="M391" s="45"/>
      <c r="N391" s="45"/>
    </row>
    <row r="392" spans="3:14" x14ac:dyDescent="0.25">
      <c r="C392"/>
      <c r="D392"/>
      <c r="E392"/>
      <c r="K392" s="1"/>
      <c r="L392" s="2"/>
      <c r="M392" s="45"/>
      <c r="N392" s="45"/>
    </row>
    <row r="393" spans="3:14" x14ac:dyDescent="0.25">
      <c r="C393"/>
      <c r="D393"/>
      <c r="E393"/>
      <c r="K393" s="1"/>
      <c r="L393" s="2"/>
      <c r="M393" s="45"/>
      <c r="N393" s="45"/>
    </row>
    <row r="394" spans="3:14" x14ac:dyDescent="0.25">
      <c r="C394"/>
      <c r="D394"/>
      <c r="E394"/>
      <c r="K394" s="1"/>
      <c r="L394" s="2"/>
      <c r="M394" s="45"/>
      <c r="N394" s="45"/>
    </row>
    <row r="395" spans="3:14" x14ac:dyDescent="0.25">
      <c r="C395"/>
      <c r="D395"/>
      <c r="E395"/>
      <c r="K395" s="1"/>
      <c r="L395" s="2"/>
      <c r="M395" s="45"/>
      <c r="N395" s="45"/>
    </row>
    <row r="396" spans="3:14" x14ac:dyDescent="0.25">
      <c r="C396"/>
      <c r="D396"/>
      <c r="E396"/>
      <c r="K396" s="1"/>
      <c r="L396" s="2"/>
      <c r="M396" s="45"/>
      <c r="N396" s="45"/>
    </row>
    <row r="397" spans="3:14" x14ac:dyDescent="0.25">
      <c r="C397"/>
      <c r="D397"/>
      <c r="E397"/>
      <c r="K397" s="1"/>
      <c r="L397" s="2"/>
      <c r="M397" s="45"/>
      <c r="N397" s="45"/>
    </row>
    <row r="398" spans="3:14" x14ac:dyDescent="0.25">
      <c r="C398"/>
      <c r="D398"/>
      <c r="E398"/>
      <c r="K398" s="1"/>
      <c r="L398" s="2"/>
      <c r="M398" s="45"/>
      <c r="N398" s="45"/>
    </row>
    <row r="399" spans="3:14" x14ac:dyDescent="0.25">
      <c r="C399"/>
      <c r="D399"/>
      <c r="E399"/>
      <c r="K399" s="1"/>
      <c r="L399" s="2"/>
      <c r="M399" s="45"/>
      <c r="N399" s="45"/>
    </row>
    <row r="400" spans="3:14" x14ac:dyDescent="0.25">
      <c r="C400"/>
      <c r="D400"/>
      <c r="E400"/>
      <c r="K400" s="1"/>
      <c r="L400" s="2"/>
      <c r="M400" s="45"/>
      <c r="N400" s="45"/>
    </row>
    <row r="401" spans="3:14" x14ac:dyDescent="0.25">
      <c r="C401"/>
      <c r="D401"/>
      <c r="E401"/>
      <c r="K401" s="1"/>
      <c r="L401" s="2"/>
      <c r="M401" s="45"/>
      <c r="N401" s="45"/>
    </row>
    <row r="402" spans="3:14" x14ac:dyDescent="0.25">
      <c r="C402"/>
      <c r="D402"/>
      <c r="E402"/>
      <c r="K402" s="1"/>
      <c r="L402" s="2"/>
      <c r="M402" s="45"/>
      <c r="N402" s="45"/>
    </row>
    <row r="403" spans="3:14" x14ac:dyDescent="0.25">
      <c r="C403"/>
      <c r="D403"/>
      <c r="E403"/>
      <c r="K403" s="1"/>
      <c r="L403" s="2"/>
      <c r="M403" s="45"/>
      <c r="N403" s="45"/>
    </row>
    <row r="404" spans="3:14" x14ac:dyDescent="0.25">
      <c r="C404"/>
      <c r="D404"/>
      <c r="E404"/>
      <c r="K404" s="1"/>
      <c r="L404" s="2"/>
      <c r="M404" s="45"/>
      <c r="N404" s="45"/>
    </row>
    <row r="405" spans="3:14" x14ac:dyDescent="0.25">
      <c r="C405"/>
      <c r="D405"/>
      <c r="E405"/>
      <c r="K405" s="1"/>
      <c r="L405" s="2"/>
      <c r="M405" s="45"/>
      <c r="N405" s="45"/>
    </row>
    <row r="406" spans="3:14" x14ac:dyDescent="0.25">
      <c r="C406"/>
      <c r="D406"/>
      <c r="E406"/>
      <c r="K406" s="1"/>
      <c r="L406" s="2"/>
      <c r="M406" s="45"/>
      <c r="N406" s="45"/>
    </row>
    <row r="407" spans="3:14" x14ac:dyDescent="0.25">
      <c r="C407"/>
      <c r="D407"/>
      <c r="E407"/>
      <c r="K407" s="1"/>
      <c r="L407" s="2"/>
      <c r="M407" s="45"/>
      <c r="N407" s="45"/>
    </row>
    <row r="408" spans="3:14" x14ac:dyDescent="0.25">
      <c r="C408"/>
      <c r="D408"/>
      <c r="E408"/>
      <c r="K408" s="1"/>
      <c r="L408" s="2"/>
      <c r="M408" s="45"/>
      <c r="N408" s="45"/>
    </row>
    <row r="409" spans="3:14" x14ac:dyDescent="0.25">
      <c r="C409"/>
      <c r="D409"/>
      <c r="E409"/>
      <c r="K409" s="1"/>
      <c r="L409" s="2"/>
      <c r="M409" s="45"/>
      <c r="N409" s="45"/>
    </row>
    <row r="410" spans="3:14" x14ac:dyDescent="0.25">
      <c r="C410"/>
      <c r="D410"/>
      <c r="E410"/>
      <c r="K410" s="1"/>
      <c r="L410" s="2"/>
      <c r="M410" s="45"/>
      <c r="N410" s="45"/>
    </row>
    <row r="411" spans="3:14" x14ac:dyDescent="0.25">
      <c r="C411"/>
      <c r="D411"/>
      <c r="E411"/>
      <c r="K411" s="1"/>
      <c r="L411" s="2"/>
      <c r="M411" s="45"/>
      <c r="N411" s="45"/>
    </row>
    <row r="412" spans="3:14" x14ac:dyDescent="0.25">
      <c r="C412"/>
      <c r="D412"/>
      <c r="E412"/>
      <c r="K412" s="1"/>
      <c r="L412" s="2"/>
      <c r="M412" s="45"/>
      <c r="N412" s="45"/>
    </row>
    <row r="413" spans="3:14" x14ac:dyDescent="0.25">
      <c r="C413"/>
      <c r="D413"/>
      <c r="E413"/>
      <c r="K413" s="1"/>
      <c r="L413" s="2"/>
      <c r="M413" s="45"/>
      <c r="N413" s="45"/>
    </row>
    <row r="414" spans="3:14" x14ac:dyDescent="0.25">
      <c r="C414"/>
      <c r="D414"/>
      <c r="E414"/>
      <c r="K414" s="1"/>
      <c r="L414" s="2"/>
      <c r="M414" s="45"/>
      <c r="N414" s="45"/>
    </row>
    <row r="415" spans="3:14" x14ac:dyDescent="0.25">
      <c r="C415"/>
      <c r="D415"/>
      <c r="E415"/>
      <c r="K415" s="1"/>
      <c r="L415" s="2"/>
      <c r="M415" s="45"/>
      <c r="N415" s="45"/>
    </row>
    <row r="416" spans="3:14" x14ac:dyDescent="0.25">
      <c r="C416"/>
      <c r="D416"/>
      <c r="E416"/>
      <c r="K416" s="1"/>
      <c r="L416" s="2"/>
      <c r="M416" s="45"/>
      <c r="N416" s="45"/>
    </row>
    <row r="417" spans="3:14" x14ac:dyDescent="0.25">
      <c r="C417"/>
      <c r="D417"/>
      <c r="E417"/>
      <c r="K417" s="1"/>
      <c r="L417" s="2"/>
      <c r="M417" s="45"/>
      <c r="N417" s="45"/>
    </row>
    <row r="418" spans="3:14" x14ac:dyDescent="0.25">
      <c r="C418"/>
      <c r="D418"/>
      <c r="E418"/>
      <c r="K418" s="1"/>
      <c r="L418" s="2"/>
      <c r="M418" s="45"/>
      <c r="N418" s="45"/>
    </row>
    <row r="419" spans="3:14" x14ac:dyDescent="0.25">
      <c r="C419"/>
      <c r="D419"/>
      <c r="E419"/>
      <c r="K419" s="1"/>
      <c r="L419" s="2"/>
      <c r="M419" s="45"/>
      <c r="N419" s="45"/>
    </row>
    <row r="420" spans="3:14" x14ac:dyDescent="0.25">
      <c r="C420"/>
      <c r="D420"/>
      <c r="E420"/>
      <c r="K420" s="1"/>
      <c r="L420" s="2"/>
      <c r="M420" s="45"/>
      <c r="N420" s="45"/>
    </row>
    <row r="421" spans="3:14" x14ac:dyDescent="0.25">
      <c r="C421"/>
      <c r="D421"/>
      <c r="E421"/>
      <c r="K421" s="1"/>
      <c r="L421" s="2"/>
      <c r="M421" s="45"/>
      <c r="N421" s="45"/>
    </row>
    <row r="422" spans="3:14" x14ac:dyDescent="0.25">
      <c r="C422"/>
      <c r="D422"/>
      <c r="E422"/>
      <c r="K422" s="1"/>
      <c r="L422" s="2"/>
      <c r="M422" s="45"/>
      <c r="N422" s="45"/>
    </row>
    <row r="423" spans="3:14" x14ac:dyDescent="0.25">
      <c r="C423"/>
      <c r="D423"/>
      <c r="E423"/>
      <c r="K423" s="1"/>
      <c r="L423" s="2"/>
      <c r="M423" s="45"/>
      <c r="N423" s="45"/>
    </row>
    <row r="424" spans="3:14" x14ac:dyDescent="0.25">
      <c r="C424"/>
      <c r="D424"/>
      <c r="E424"/>
      <c r="K424" s="1"/>
      <c r="L424" s="2"/>
      <c r="M424" s="45"/>
      <c r="N424" s="45"/>
    </row>
    <row r="425" spans="3:14" x14ac:dyDescent="0.25">
      <c r="C425"/>
      <c r="D425"/>
      <c r="E425"/>
      <c r="K425" s="1"/>
      <c r="L425" s="2"/>
      <c r="M425" s="45"/>
      <c r="N425" s="45"/>
    </row>
    <row r="426" spans="3:14" x14ac:dyDescent="0.25">
      <c r="C426"/>
      <c r="D426"/>
      <c r="E426"/>
      <c r="K426" s="1"/>
      <c r="L426" s="2"/>
      <c r="M426" s="45"/>
      <c r="N426" s="45"/>
    </row>
    <row r="427" spans="3:14" x14ac:dyDescent="0.25">
      <c r="C427"/>
      <c r="D427"/>
      <c r="E427"/>
      <c r="K427" s="1"/>
      <c r="L427" s="2"/>
      <c r="M427" s="45"/>
      <c r="N427" s="45"/>
    </row>
    <row r="428" spans="3:14" x14ac:dyDescent="0.25">
      <c r="C428"/>
      <c r="D428"/>
      <c r="E428"/>
      <c r="K428" s="1"/>
      <c r="L428" s="2"/>
      <c r="M428" s="45"/>
      <c r="N428" s="45"/>
    </row>
    <row r="429" spans="3:14" x14ac:dyDescent="0.25">
      <c r="C429"/>
      <c r="D429"/>
      <c r="E429"/>
      <c r="K429" s="1"/>
      <c r="L429" s="2"/>
      <c r="M429" s="45"/>
      <c r="N429" s="45"/>
    </row>
    <row r="430" spans="3:14" x14ac:dyDescent="0.25">
      <c r="C430"/>
      <c r="D430"/>
      <c r="E430"/>
      <c r="K430" s="1"/>
      <c r="L430" s="2"/>
      <c r="M430" s="45"/>
      <c r="N430" s="45"/>
    </row>
    <row r="431" spans="3:14" x14ac:dyDescent="0.25">
      <c r="C431"/>
      <c r="D431"/>
      <c r="E431"/>
      <c r="K431" s="1"/>
      <c r="L431" s="2"/>
      <c r="M431" s="45"/>
      <c r="N431" s="45"/>
    </row>
    <row r="432" spans="3:14" x14ac:dyDescent="0.25">
      <c r="C432"/>
      <c r="D432"/>
      <c r="E432"/>
      <c r="K432" s="1"/>
      <c r="L432" s="2"/>
      <c r="M432" s="45"/>
      <c r="N432" s="45"/>
    </row>
    <row r="433" spans="3:14" x14ac:dyDescent="0.25">
      <c r="C433"/>
      <c r="D433"/>
      <c r="E433"/>
      <c r="K433" s="1"/>
      <c r="L433" s="2"/>
      <c r="M433" s="45"/>
      <c r="N433" s="45"/>
    </row>
    <row r="434" spans="3:14" x14ac:dyDescent="0.25">
      <c r="C434"/>
      <c r="D434"/>
      <c r="E434"/>
      <c r="K434" s="1"/>
      <c r="L434" s="2"/>
      <c r="M434" s="45"/>
      <c r="N434" s="45"/>
    </row>
    <row r="435" spans="3:14" x14ac:dyDescent="0.25">
      <c r="C435"/>
      <c r="D435"/>
      <c r="E435"/>
      <c r="K435" s="1"/>
      <c r="L435" s="2"/>
      <c r="M435" s="45"/>
      <c r="N435" s="45"/>
    </row>
    <row r="436" spans="3:14" x14ac:dyDescent="0.25">
      <c r="C436"/>
      <c r="D436"/>
      <c r="E436"/>
      <c r="K436" s="1"/>
      <c r="L436" s="2"/>
      <c r="M436" s="45"/>
      <c r="N436" s="45"/>
    </row>
    <row r="437" spans="3:14" x14ac:dyDescent="0.25">
      <c r="C437"/>
      <c r="D437"/>
      <c r="E437"/>
      <c r="K437" s="1"/>
      <c r="L437" s="2"/>
      <c r="M437" s="45"/>
      <c r="N437" s="45"/>
    </row>
    <row r="438" spans="3:14" x14ac:dyDescent="0.25">
      <c r="C438"/>
      <c r="D438"/>
      <c r="E438"/>
      <c r="K438" s="1"/>
      <c r="L438" s="2"/>
      <c r="M438" s="45"/>
      <c r="N438" s="45"/>
    </row>
    <row r="439" spans="3:14" x14ac:dyDescent="0.25">
      <c r="C439"/>
      <c r="D439"/>
      <c r="E439"/>
      <c r="K439" s="1"/>
      <c r="L439" s="2"/>
      <c r="M439" s="45"/>
      <c r="N439" s="45"/>
    </row>
    <row r="440" spans="3:14" x14ac:dyDescent="0.25">
      <c r="C440"/>
      <c r="D440"/>
      <c r="E440"/>
      <c r="K440" s="1"/>
      <c r="L440" s="2"/>
      <c r="M440" s="45"/>
      <c r="N440" s="45"/>
    </row>
    <row r="441" spans="3:14" x14ac:dyDescent="0.25">
      <c r="C441"/>
      <c r="D441"/>
      <c r="E441"/>
      <c r="K441" s="1"/>
      <c r="L441" s="2"/>
      <c r="M441" s="45"/>
      <c r="N441" s="45"/>
    </row>
    <row r="442" spans="3:14" x14ac:dyDescent="0.25">
      <c r="C442"/>
      <c r="D442"/>
      <c r="E442"/>
      <c r="K442" s="1"/>
      <c r="L442" s="2"/>
      <c r="M442" s="45"/>
      <c r="N442" s="45"/>
    </row>
    <row r="443" spans="3:14" x14ac:dyDescent="0.25">
      <c r="C443"/>
      <c r="D443"/>
      <c r="E443"/>
      <c r="K443" s="1"/>
      <c r="L443" s="2"/>
      <c r="M443" s="45"/>
      <c r="N443" s="45"/>
    </row>
    <row r="444" spans="3:14" x14ac:dyDescent="0.25">
      <c r="C444"/>
      <c r="D444"/>
      <c r="E444"/>
      <c r="K444" s="1"/>
      <c r="L444" s="2"/>
      <c r="M444" s="45"/>
      <c r="N444" s="45"/>
    </row>
    <row r="445" spans="3:14" x14ac:dyDescent="0.25">
      <c r="C445"/>
      <c r="D445"/>
      <c r="E445"/>
      <c r="K445" s="1"/>
      <c r="L445" s="2"/>
      <c r="M445" s="45"/>
      <c r="N445" s="45"/>
    </row>
    <row r="446" spans="3:14" x14ac:dyDescent="0.25">
      <c r="C446"/>
      <c r="D446"/>
      <c r="E446"/>
      <c r="K446" s="1"/>
      <c r="L446" s="2"/>
      <c r="M446" s="45"/>
      <c r="N446" s="45"/>
    </row>
    <row r="447" spans="3:14" x14ac:dyDescent="0.25">
      <c r="C447"/>
      <c r="D447"/>
      <c r="E447"/>
      <c r="K447" s="1"/>
      <c r="L447" s="2"/>
      <c r="M447" s="45"/>
      <c r="N447" s="45"/>
    </row>
    <row r="448" spans="3:14" x14ac:dyDescent="0.25">
      <c r="C448"/>
      <c r="D448"/>
      <c r="E448"/>
      <c r="K448" s="1"/>
      <c r="L448" s="2"/>
    </row>
    <row r="449" spans="3:14" x14ac:dyDescent="0.25">
      <c r="C449"/>
      <c r="D449"/>
      <c r="E449"/>
      <c r="K449" s="1"/>
      <c r="L449" s="2"/>
      <c r="M449" s="16"/>
      <c r="N449" s="16"/>
    </row>
    <row r="450" spans="3:14" x14ac:dyDescent="0.25">
      <c r="C450"/>
      <c r="D450"/>
      <c r="E450"/>
      <c r="K450" s="1"/>
      <c r="L450" s="2"/>
      <c r="M450" s="16"/>
      <c r="N450" s="16"/>
    </row>
    <row r="451" spans="3:14" x14ac:dyDescent="0.25">
      <c r="C451"/>
      <c r="D451"/>
      <c r="E451"/>
      <c r="K451" s="1"/>
      <c r="L451" s="2"/>
      <c r="M451" s="16"/>
      <c r="N451" s="16"/>
    </row>
    <row r="452" spans="3:14" x14ac:dyDescent="0.25">
      <c r="C452"/>
      <c r="D452"/>
      <c r="E452"/>
      <c r="K452" s="1"/>
      <c r="L452" s="2"/>
      <c r="M452" s="16"/>
      <c r="N452" s="16"/>
    </row>
    <row r="453" spans="3:14" x14ac:dyDescent="0.25">
      <c r="C453"/>
      <c r="D453"/>
      <c r="E453"/>
      <c r="K453" s="1"/>
      <c r="L453" s="2"/>
      <c r="M453" s="45"/>
      <c r="N453" s="45"/>
    </row>
    <row r="454" spans="3:14" x14ac:dyDescent="0.25">
      <c r="C454"/>
      <c r="D454"/>
      <c r="E454"/>
      <c r="K454" s="1"/>
      <c r="L454" s="2"/>
      <c r="M454" s="45"/>
      <c r="N454" s="45"/>
    </row>
    <row r="455" spans="3:14" x14ac:dyDescent="0.25">
      <c r="C455"/>
      <c r="D455"/>
      <c r="E455"/>
      <c r="K455" s="1"/>
      <c r="L455" s="2"/>
      <c r="M455" s="45"/>
      <c r="N455" s="45"/>
    </row>
    <row r="456" spans="3:14" x14ac:dyDescent="0.25">
      <c r="C456"/>
      <c r="D456"/>
      <c r="E456"/>
      <c r="K456" s="1"/>
      <c r="L456" s="2"/>
      <c r="M456" s="155"/>
      <c r="N456" s="155"/>
    </row>
    <row r="457" spans="3:14" x14ac:dyDescent="0.25">
      <c r="C457"/>
      <c r="D457"/>
      <c r="E457"/>
      <c r="K457" s="1"/>
      <c r="L457" s="2"/>
      <c r="M457" s="45"/>
      <c r="N457" s="45"/>
    </row>
    <row r="458" spans="3:14" x14ac:dyDescent="0.25">
      <c r="C458"/>
      <c r="D458"/>
      <c r="E458"/>
      <c r="K458" s="1"/>
      <c r="L458" s="2"/>
      <c r="M458" s="45"/>
      <c r="N458" s="45"/>
    </row>
    <row r="459" spans="3:14" x14ac:dyDescent="0.25">
      <c r="C459"/>
      <c r="D459"/>
      <c r="E459"/>
      <c r="K459" s="1"/>
      <c r="L459" s="2"/>
      <c r="M459" s="45"/>
      <c r="N459" s="45"/>
    </row>
    <row r="460" spans="3:14" x14ac:dyDescent="0.25">
      <c r="C460"/>
      <c r="D460"/>
      <c r="E460"/>
      <c r="K460" s="1"/>
      <c r="L460" s="2"/>
      <c r="M460" s="45"/>
      <c r="N460" s="45"/>
    </row>
    <row r="461" spans="3:14" x14ac:dyDescent="0.25">
      <c r="C461"/>
      <c r="D461"/>
      <c r="E461"/>
      <c r="K461" s="1"/>
      <c r="L461" s="2"/>
      <c r="M461" s="45"/>
      <c r="N461" s="45"/>
    </row>
    <row r="462" spans="3:14" x14ac:dyDescent="0.25">
      <c r="C462"/>
      <c r="D462"/>
      <c r="E462"/>
      <c r="K462" s="1"/>
      <c r="L462" s="2"/>
      <c r="M462" s="45"/>
      <c r="N462" s="45"/>
    </row>
    <row r="463" spans="3:14" x14ac:dyDescent="0.25">
      <c r="C463"/>
      <c r="D463"/>
      <c r="E463"/>
      <c r="K463" s="1"/>
      <c r="L463" s="2"/>
      <c r="M463" s="45"/>
      <c r="N463" s="45"/>
    </row>
    <row r="464" spans="3:14" x14ac:dyDescent="0.25">
      <c r="C464"/>
      <c r="D464"/>
      <c r="E464"/>
      <c r="K464" s="1"/>
      <c r="L464" s="2"/>
      <c r="M464" s="45"/>
      <c r="N464" s="45"/>
    </row>
    <row r="465" spans="3:14" x14ac:dyDescent="0.25">
      <c r="C465"/>
      <c r="D465"/>
      <c r="E465"/>
      <c r="K465" s="1"/>
      <c r="L465" s="2"/>
      <c r="M465" s="45"/>
      <c r="N465" s="45"/>
    </row>
    <row r="466" spans="3:14" x14ac:dyDescent="0.25">
      <c r="C466"/>
      <c r="D466"/>
      <c r="E466"/>
      <c r="M466" s="45"/>
      <c r="N466" s="45"/>
    </row>
    <row r="467" spans="3:14" x14ac:dyDescent="0.25">
      <c r="C467"/>
      <c r="D467"/>
      <c r="E467"/>
      <c r="M467" s="45"/>
      <c r="N467" s="45"/>
    </row>
    <row r="468" spans="3:14" x14ac:dyDescent="0.25">
      <c r="C468"/>
      <c r="D468"/>
      <c r="E468"/>
      <c r="M468" s="45"/>
      <c r="N468" s="45"/>
    </row>
    <row r="469" spans="3:14" x14ac:dyDescent="0.25">
      <c r="C469"/>
      <c r="D469"/>
      <c r="E469"/>
      <c r="M469" s="45"/>
      <c r="N469" s="45"/>
    </row>
    <row r="470" spans="3:14" x14ac:dyDescent="0.25">
      <c r="C470"/>
      <c r="D470"/>
      <c r="E470"/>
      <c r="M470" s="45"/>
      <c r="N470" s="45"/>
    </row>
    <row r="471" spans="3:14" x14ac:dyDescent="0.25">
      <c r="C471"/>
      <c r="D471"/>
      <c r="E471"/>
      <c r="M471" s="45"/>
      <c r="N471" s="45"/>
    </row>
    <row r="472" spans="3:14" x14ac:dyDescent="0.25">
      <c r="C472"/>
      <c r="D472"/>
      <c r="E472"/>
      <c r="M472" s="45"/>
      <c r="N472" s="45"/>
    </row>
    <row r="473" spans="3:14" x14ac:dyDescent="0.25">
      <c r="C473"/>
      <c r="D473"/>
      <c r="E473"/>
      <c r="K473" s="1"/>
      <c r="L473" s="1"/>
      <c r="M473" s="45"/>
      <c r="N473" s="45"/>
    </row>
    <row r="474" spans="3:14" x14ac:dyDescent="0.25">
      <c r="C474"/>
      <c r="D474"/>
      <c r="E474"/>
      <c r="K474" s="1"/>
      <c r="L474" s="1"/>
      <c r="M474" s="45"/>
      <c r="N474" s="45"/>
    </row>
    <row r="475" spans="3:14" x14ac:dyDescent="0.25">
      <c r="C475"/>
      <c r="D475"/>
      <c r="E475"/>
      <c r="K475" s="1"/>
      <c r="L475" s="1"/>
      <c r="M475" s="45"/>
      <c r="N475" s="45"/>
    </row>
    <row r="476" spans="3:14" x14ac:dyDescent="0.25">
      <c r="C476"/>
      <c r="D476"/>
      <c r="E476"/>
      <c r="K476" s="1"/>
      <c r="L476" s="1"/>
      <c r="M476" s="45"/>
      <c r="N476" s="45"/>
    </row>
    <row r="477" spans="3:14" x14ac:dyDescent="0.25">
      <c r="C477"/>
      <c r="D477"/>
      <c r="E477"/>
      <c r="K477" s="1"/>
      <c r="L477" s="1"/>
      <c r="M477" s="45"/>
      <c r="N477" s="45"/>
    </row>
    <row r="478" spans="3:14" x14ac:dyDescent="0.25">
      <c r="C478"/>
      <c r="D478"/>
      <c r="E478"/>
      <c r="K478" s="1"/>
      <c r="L478" s="1"/>
      <c r="M478" s="45"/>
      <c r="N478" s="45"/>
    </row>
    <row r="479" spans="3:14" x14ac:dyDescent="0.25">
      <c r="K479" s="1"/>
      <c r="L479" s="1"/>
      <c r="M479" s="45"/>
      <c r="N479" s="45"/>
    </row>
    <row r="480" spans="3:14" x14ac:dyDescent="0.25">
      <c r="K480" s="1"/>
      <c r="L480" s="1"/>
      <c r="M480" s="45"/>
      <c r="N480" s="45"/>
    </row>
    <row r="481" spans="1:14" x14ac:dyDescent="0.25">
      <c r="K481" s="1"/>
      <c r="L481" s="1"/>
      <c r="M481" s="45"/>
      <c r="N481" s="45"/>
    </row>
    <row r="482" spans="1:14" x14ac:dyDescent="0.25">
      <c r="K482" s="1"/>
      <c r="L482" s="1"/>
      <c r="M482" s="45"/>
      <c r="N482" s="45"/>
    </row>
    <row r="483" spans="1:14" x14ac:dyDescent="0.25">
      <c r="K483" s="1"/>
      <c r="L483" s="1"/>
      <c r="M483" s="45"/>
      <c r="N483" s="45"/>
    </row>
    <row r="484" spans="1:14" x14ac:dyDescent="0.25">
      <c r="K484" s="1"/>
      <c r="L484" s="1"/>
      <c r="M484" s="45"/>
      <c r="N484" s="45"/>
    </row>
    <row r="485" spans="1:14" x14ac:dyDescent="0.25">
      <c r="K485" s="1"/>
      <c r="L485" s="1"/>
      <c r="M485" s="45"/>
      <c r="N485" s="45"/>
    </row>
    <row r="486" spans="1:14" x14ac:dyDescent="0.25">
      <c r="K486" s="1"/>
      <c r="L486" s="1"/>
      <c r="M486" s="45"/>
      <c r="N486" s="45"/>
    </row>
    <row r="487" spans="1:14" x14ac:dyDescent="0.25">
      <c r="K487" s="1"/>
      <c r="L487" s="1"/>
      <c r="M487" s="45"/>
      <c r="N487" s="45"/>
    </row>
    <row r="488" spans="1:14" x14ac:dyDescent="0.25">
      <c r="K488" s="1"/>
      <c r="L488" s="1"/>
      <c r="M488" s="45"/>
      <c r="N488" s="45"/>
    </row>
    <row r="489" spans="1:14" x14ac:dyDescent="0.25">
      <c r="M489" s="45"/>
      <c r="N489" s="45"/>
    </row>
    <row r="490" spans="1:14" x14ac:dyDescent="0.25">
      <c r="M490" s="45"/>
      <c r="N490" s="45"/>
    </row>
    <row r="491" spans="1:14" x14ac:dyDescent="0.25">
      <c r="M491" s="45"/>
      <c r="N491" s="45"/>
    </row>
    <row r="492" spans="1:14" x14ac:dyDescent="0.25">
      <c r="M492" s="45"/>
      <c r="N492" s="45"/>
    </row>
    <row r="493" spans="1:14" x14ac:dyDescent="0.2">
      <c r="A493" s="156"/>
      <c r="B493" s="157"/>
      <c r="C493" s="158"/>
      <c r="D493" s="159"/>
      <c r="E493" s="160"/>
      <c r="F493" s="161"/>
      <c r="G493" s="162"/>
      <c r="H493" s="163"/>
      <c r="I493" s="69"/>
      <c r="J493" s="164"/>
      <c r="K493" s="165"/>
      <c r="L493" s="166"/>
      <c r="M493" s="45"/>
      <c r="N493" s="45"/>
    </row>
    <row r="494" spans="1:14" x14ac:dyDescent="0.25">
      <c r="F494" s="161"/>
      <c r="G494" s="162"/>
      <c r="H494" s="163"/>
      <c r="I494" s="69"/>
      <c r="J494" s="164"/>
      <c r="K494" s="165"/>
      <c r="L494" s="166"/>
      <c r="M494" s="45"/>
      <c r="N494" s="45"/>
    </row>
    <row r="495" spans="1:14" x14ac:dyDescent="0.25">
      <c r="F495" s="167"/>
      <c r="G495" s="168"/>
      <c r="H495" s="169"/>
      <c r="I495" s="69"/>
      <c r="J495" s="164"/>
      <c r="K495" s="165"/>
      <c r="L495" s="166"/>
      <c r="M495" s="45"/>
      <c r="N495" s="45"/>
    </row>
    <row r="496" spans="1:14" x14ac:dyDescent="0.25">
      <c r="F496" s="167"/>
      <c r="G496" s="168"/>
      <c r="H496" s="169"/>
      <c r="I496" s="69"/>
      <c r="J496" s="164"/>
      <c r="K496" s="165"/>
      <c r="L496" s="166"/>
      <c r="M496" s="45"/>
      <c r="N496" s="45"/>
    </row>
    <row r="497" spans="1:14" x14ac:dyDescent="0.25">
      <c r="F497" s="167">
        <v>793.11355200000003</v>
      </c>
      <c r="G497" s="168">
        <v>793.11355200000003</v>
      </c>
      <c r="H497" s="170">
        <v>5.4999999999999938E-2</v>
      </c>
      <c r="I497" s="69"/>
      <c r="J497" s="164"/>
      <c r="K497" s="165"/>
      <c r="L497" s="166"/>
      <c r="M497" s="45"/>
      <c r="N497" s="45"/>
    </row>
    <row r="498" spans="1:14" x14ac:dyDescent="0.25">
      <c r="F498" s="167">
        <v>1268.9816832000001</v>
      </c>
      <c r="G498" s="168">
        <v>1268.9816832000001</v>
      </c>
      <c r="H498" s="170">
        <v>5.4999999999999938E-2</v>
      </c>
      <c r="I498" s="69"/>
      <c r="J498" s="164"/>
      <c r="K498" s="165"/>
      <c r="L498" s="166"/>
      <c r="M498" s="45"/>
      <c r="N498" s="45"/>
    </row>
    <row r="499" spans="1:14" x14ac:dyDescent="0.25">
      <c r="F499" s="167">
        <v>317.24542080000003</v>
      </c>
      <c r="G499" s="168">
        <v>317.24542080000003</v>
      </c>
      <c r="H499" s="170">
        <v>5.4999999999999938E-2</v>
      </c>
      <c r="I499" s="69"/>
      <c r="J499" s="164"/>
      <c r="K499" s="165"/>
      <c r="L499" s="166"/>
      <c r="M499" s="45"/>
      <c r="N499" s="45"/>
    </row>
    <row r="500" spans="1:14" x14ac:dyDescent="0.25">
      <c r="F500" s="167">
        <v>1586.2271040000001</v>
      </c>
      <c r="G500" s="168">
        <v>1586.2271040000001</v>
      </c>
      <c r="H500" s="170">
        <v>5.4999999999999938E-2</v>
      </c>
      <c r="I500" s="69"/>
      <c r="J500" s="164"/>
      <c r="K500" s="165"/>
      <c r="L500" s="166" t="s">
        <v>478</v>
      </c>
      <c r="M500" s="45"/>
      <c r="N500" s="45"/>
    </row>
    <row r="501" spans="1:14" x14ac:dyDescent="0.25">
      <c r="F501" s="167">
        <v>7931.1355199999989</v>
      </c>
      <c r="G501" s="168">
        <v>7931.1355199999989</v>
      </c>
      <c r="H501" s="170">
        <v>5.4999999999999938E-2</v>
      </c>
      <c r="I501" s="69"/>
      <c r="J501" s="164"/>
      <c r="K501" s="165"/>
      <c r="L501" s="166"/>
      <c r="M501" s="45"/>
      <c r="N501" s="45"/>
    </row>
    <row r="502" spans="1:14" x14ac:dyDescent="0.25">
      <c r="F502" s="167">
        <v>4758.6813120000006</v>
      </c>
      <c r="G502" s="168">
        <v>4758.6813120000006</v>
      </c>
      <c r="H502" s="170">
        <v>5.4999999999999938E-2</v>
      </c>
      <c r="I502" s="69"/>
      <c r="J502" s="164"/>
      <c r="K502" s="165"/>
      <c r="L502" s="166"/>
      <c r="M502" s="45"/>
      <c r="N502" s="45"/>
    </row>
    <row r="503" spans="1:14" x14ac:dyDescent="0.25">
      <c r="F503" s="167">
        <v>4758.6813120000006</v>
      </c>
      <c r="G503" s="168">
        <v>4758.6813120000006</v>
      </c>
      <c r="H503" s="170">
        <v>5.4999999999999938E-2</v>
      </c>
      <c r="I503" s="69"/>
      <c r="J503" s="164"/>
      <c r="K503" s="165"/>
      <c r="L503" s="166"/>
      <c r="M503" s="45"/>
      <c r="N503" s="45"/>
    </row>
    <row r="504" spans="1:14" x14ac:dyDescent="0.25">
      <c r="F504" s="167">
        <v>15862.271039999998</v>
      </c>
      <c r="G504" s="168">
        <v>15862.271039999998</v>
      </c>
      <c r="H504" s="170">
        <v>5.4999999999999938E-2</v>
      </c>
      <c r="I504" s="69"/>
      <c r="J504" s="164"/>
      <c r="K504" s="165"/>
      <c r="L504" s="166"/>
      <c r="M504" s="45"/>
      <c r="N504" s="45"/>
    </row>
    <row r="505" spans="1:14" x14ac:dyDescent="0.25">
      <c r="F505" s="171">
        <v>23793.406559999999</v>
      </c>
      <c r="G505" s="172">
        <v>23793.406559999999</v>
      </c>
      <c r="H505" s="173">
        <v>5.4999999999999938E-2</v>
      </c>
      <c r="I505" s="69"/>
      <c r="J505" s="164"/>
      <c r="K505" s="165"/>
      <c r="L505" s="166"/>
      <c r="M505" s="45"/>
      <c r="N505" s="45"/>
    </row>
    <row r="506" spans="1:14" x14ac:dyDescent="0.25">
      <c r="F506" s="158">
        <v>317.24542080000003</v>
      </c>
      <c r="G506" s="159">
        <v>317.24542080000003</v>
      </c>
      <c r="H506" s="174">
        <v>5.4999999999999938E-2</v>
      </c>
      <c r="I506" s="69"/>
      <c r="J506" s="164"/>
      <c r="K506" s="165"/>
      <c r="L506" s="166"/>
      <c r="M506" s="45"/>
      <c r="N506" s="45"/>
    </row>
    <row r="507" spans="1:14" x14ac:dyDescent="0.2">
      <c r="A507" s="156"/>
      <c r="B507" s="157"/>
      <c r="C507" s="158"/>
      <c r="D507" s="159"/>
      <c r="E507" s="160"/>
      <c r="F507" s="158"/>
      <c r="G507" s="159"/>
      <c r="H507" s="160"/>
      <c r="I507" s="69"/>
      <c r="J507" s="164"/>
      <c r="K507" s="165"/>
      <c r="L507" s="166"/>
      <c r="M507" s="45"/>
      <c r="N507" s="45"/>
    </row>
    <row r="508" spans="1:14" ht="23.25" x14ac:dyDescent="0.25">
      <c r="A508" s="983"/>
      <c r="B508" s="983"/>
      <c r="C508" s="983"/>
      <c r="D508" s="983"/>
      <c r="E508" s="983"/>
      <c r="F508" s="983"/>
      <c r="G508" s="983"/>
      <c r="H508" s="983"/>
      <c r="I508" s="175"/>
    </row>
    <row r="509" spans="1:14" x14ac:dyDescent="0.2">
      <c r="A509" s="176"/>
      <c r="B509" s="177"/>
      <c r="C509" s="178"/>
      <c r="D509" s="159"/>
      <c r="E509" s="160"/>
      <c r="F509" s="178"/>
      <c r="G509" s="159"/>
      <c r="H509" s="160"/>
      <c r="I509" s="69"/>
      <c r="J509" s="164"/>
      <c r="K509" s="165"/>
      <c r="L509" s="166"/>
      <c r="M509" s="45"/>
      <c r="N509" s="45"/>
    </row>
    <row r="510" spans="1:14" x14ac:dyDescent="0.2">
      <c r="A510" s="179"/>
      <c r="B510" s="157"/>
      <c r="C510" s="178"/>
      <c r="D510" s="159"/>
      <c r="E510" s="160"/>
      <c r="F510" s="178"/>
      <c r="G510" s="159"/>
      <c r="H510" s="160"/>
      <c r="I510" s="69"/>
      <c r="J510" s="164"/>
      <c r="K510" s="165"/>
      <c r="L510" s="166"/>
      <c r="M510" s="45"/>
      <c r="N510" s="45"/>
    </row>
    <row r="512" spans="1:14" x14ac:dyDescent="0.25">
      <c r="M512" s="16"/>
      <c r="N512" s="16"/>
    </row>
    <row r="513" spans="3:14" x14ac:dyDescent="0.25">
      <c r="M513" s="16"/>
      <c r="N513" s="16"/>
    </row>
    <row r="514" spans="3:14" x14ac:dyDescent="0.25">
      <c r="K514" s="1"/>
      <c r="L514" s="2"/>
      <c r="M514" s="16"/>
      <c r="N514" s="16"/>
    </row>
    <row r="515" spans="3:14" x14ac:dyDescent="0.25">
      <c r="K515" s="1"/>
      <c r="L515" s="2"/>
      <c r="M515" s="16"/>
      <c r="N515" s="16"/>
    </row>
    <row r="516" spans="3:14" x14ac:dyDescent="0.25">
      <c r="K516" s="1"/>
      <c r="L516" s="2"/>
      <c r="M516" s="45"/>
      <c r="N516" s="45"/>
    </row>
    <row r="517" spans="3:14" x14ac:dyDescent="0.25">
      <c r="K517" s="1"/>
      <c r="L517" s="2"/>
      <c r="M517" s="45"/>
      <c r="N517" s="45"/>
    </row>
    <row r="518" spans="3:14" x14ac:dyDescent="0.25">
      <c r="K518" s="1"/>
      <c r="L518" s="2"/>
      <c r="M518" s="45"/>
      <c r="N518" s="45"/>
    </row>
    <row r="519" spans="3:14" x14ac:dyDescent="0.25">
      <c r="K519" s="1"/>
      <c r="L519" s="2"/>
      <c r="M519" s="45"/>
      <c r="N519" s="45"/>
    </row>
    <row r="520" spans="3:14" x14ac:dyDescent="0.25">
      <c r="K520" s="1"/>
      <c r="L520" s="2"/>
      <c r="M520" s="45"/>
      <c r="N520" s="45"/>
    </row>
    <row r="521" spans="3:14" x14ac:dyDescent="0.25">
      <c r="K521" s="1"/>
      <c r="L521" s="2"/>
      <c r="M521" s="45"/>
      <c r="N521" s="45"/>
    </row>
    <row r="522" spans="3:14" x14ac:dyDescent="0.25">
      <c r="K522" s="1"/>
      <c r="L522" s="2"/>
      <c r="M522" s="45"/>
      <c r="N522" s="45"/>
    </row>
    <row r="523" spans="3:14" x14ac:dyDescent="0.25">
      <c r="K523" s="1"/>
      <c r="L523" s="2"/>
      <c r="M523" s="45"/>
      <c r="N523" s="45"/>
    </row>
    <row r="524" spans="3:14" x14ac:dyDescent="0.25">
      <c r="K524" s="1"/>
      <c r="L524" s="2"/>
      <c r="M524" s="45"/>
      <c r="N524" s="45"/>
    </row>
    <row r="525" spans="3:14" x14ac:dyDescent="0.25">
      <c r="K525" s="1"/>
      <c r="L525" s="2"/>
      <c r="M525" s="45"/>
      <c r="N525" s="45"/>
    </row>
    <row r="526" spans="3:14" x14ac:dyDescent="0.25">
      <c r="K526" s="1"/>
      <c r="L526" s="2"/>
      <c r="M526" s="45"/>
      <c r="N526" s="45"/>
    </row>
    <row r="527" spans="3:14" x14ac:dyDescent="0.25">
      <c r="C527"/>
      <c r="D527"/>
      <c r="E527"/>
      <c r="K527" s="1"/>
      <c r="L527" s="2"/>
      <c r="M527" s="45"/>
      <c r="N527" s="45"/>
    </row>
    <row r="528" spans="3:14" x14ac:dyDescent="0.25">
      <c r="C528"/>
      <c r="D528"/>
      <c r="E528"/>
      <c r="K528" s="1"/>
      <c r="L528" s="2"/>
      <c r="M528" s="45"/>
      <c r="N528" s="45"/>
    </row>
    <row r="529" spans="3:14" x14ac:dyDescent="0.25">
      <c r="C529"/>
      <c r="D529"/>
      <c r="E529"/>
      <c r="K529" s="1"/>
      <c r="L529" s="2"/>
      <c r="M529" s="45"/>
      <c r="N529" s="45"/>
    </row>
    <row r="530" spans="3:14" x14ac:dyDescent="0.25">
      <c r="C530"/>
      <c r="D530"/>
      <c r="E530"/>
      <c r="K530" s="1"/>
      <c r="L530" s="2"/>
      <c r="M530" s="45"/>
      <c r="N530" s="45"/>
    </row>
    <row r="531" spans="3:14" x14ac:dyDescent="0.25">
      <c r="C531"/>
      <c r="D531"/>
      <c r="E531"/>
      <c r="K531" s="1"/>
      <c r="L531" s="2"/>
      <c r="M531" s="45"/>
      <c r="N531" s="45"/>
    </row>
    <row r="532" spans="3:14" x14ac:dyDescent="0.25">
      <c r="C532"/>
      <c r="D532"/>
      <c r="E532"/>
      <c r="K532" s="1"/>
      <c r="L532" s="2"/>
      <c r="M532" s="45"/>
      <c r="N532" s="45"/>
    </row>
    <row r="533" spans="3:14" x14ac:dyDescent="0.25">
      <c r="C533"/>
      <c r="D533"/>
      <c r="E533"/>
      <c r="K533" s="1"/>
      <c r="L533" s="2"/>
      <c r="M533" s="45"/>
      <c r="N533" s="45"/>
    </row>
    <row r="534" spans="3:14" x14ac:dyDescent="0.25">
      <c r="C534"/>
      <c r="D534"/>
      <c r="E534"/>
      <c r="K534" s="1"/>
      <c r="L534" s="2"/>
      <c r="M534" s="45"/>
      <c r="N534" s="45"/>
    </row>
    <row r="535" spans="3:14" x14ac:dyDescent="0.25">
      <c r="C535"/>
      <c r="D535"/>
      <c r="E535"/>
      <c r="K535" s="1"/>
      <c r="L535" s="2"/>
      <c r="M535" s="45"/>
      <c r="N535" s="45"/>
    </row>
    <row r="536" spans="3:14" x14ac:dyDescent="0.25">
      <c r="C536"/>
      <c r="D536"/>
      <c r="E536"/>
      <c r="K536" s="1"/>
      <c r="L536" s="2"/>
      <c r="M536" s="45"/>
      <c r="N536" s="45"/>
    </row>
    <row r="537" spans="3:14" x14ac:dyDescent="0.25">
      <c r="C537"/>
      <c r="D537"/>
      <c r="E537"/>
      <c r="K537" s="1"/>
      <c r="L537" s="2"/>
      <c r="M537" s="45"/>
      <c r="N537" s="45"/>
    </row>
    <row r="538" spans="3:14" x14ac:dyDescent="0.25">
      <c r="C538"/>
      <c r="D538"/>
      <c r="E538"/>
      <c r="K538" s="1"/>
      <c r="L538" s="2"/>
      <c r="M538" s="45"/>
      <c r="N538" s="45"/>
    </row>
    <row r="539" spans="3:14" x14ac:dyDescent="0.25">
      <c r="C539"/>
      <c r="D539"/>
      <c r="E539"/>
      <c r="K539" s="1"/>
      <c r="L539" s="2"/>
      <c r="M539" s="45"/>
      <c r="N539" s="45"/>
    </row>
    <row r="540" spans="3:14" x14ac:dyDescent="0.25">
      <c r="C540"/>
      <c r="D540"/>
      <c r="E540"/>
      <c r="K540" s="1"/>
      <c r="L540" s="2"/>
      <c r="M540" s="45"/>
      <c r="N540" s="45"/>
    </row>
    <row r="541" spans="3:14" x14ac:dyDescent="0.25">
      <c r="C541"/>
      <c r="D541"/>
      <c r="E541"/>
      <c r="K541" s="1"/>
      <c r="L541" s="2"/>
      <c r="M541" s="45"/>
      <c r="N541" s="45"/>
    </row>
    <row r="542" spans="3:14" x14ac:dyDescent="0.25">
      <c r="C542"/>
      <c r="D542"/>
      <c r="E542"/>
      <c r="K542" s="1"/>
      <c r="L542" s="2"/>
      <c r="M542" s="45"/>
      <c r="N542" s="45"/>
    </row>
    <row r="543" spans="3:14" x14ac:dyDescent="0.25">
      <c r="C543"/>
      <c r="D543"/>
      <c r="E543"/>
      <c r="K543" s="1"/>
      <c r="L543" s="2"/>
      <c r="M543" s="45"/>
      <c r="N543" s="45"/>
    </row>
    <row r="544" spans="3:14" x14ac:dyDescent="0.25">
      <c r="C544"/>
      <c r="D544"/>
      <c r="E544"/>
      <c r="K544" s="1"/>
      <c r="L544" s="2"/>
      <c r="M544" s="45"/>
      <c r="N544" s="45"/>
    </row>
    <row r="545" spans="3:14" x14ac:dyDescent="0.25">
      <c r="C545"/>
      <c r="D545"/>
      <c r="E545"/>
      <c r="K545" s="1"/>
      <c r="L545" s="2"/>
      <c r="M545" s="45"/>
      <c r="N545" s="45"/>
    </row>
    <row r="546" spans="3:14" x14ac:dyDescent="0.25">
      <c r="C546"/>
      <c r="D546"/>
      <c r="E546"/>
      <c r="M546" s="45"/>
      <c r="N546" s="45"/>
    </row>
    <row r="547" spans="3:14" x14ac:dyDescent="0.25">
      <c r="C547"/>
      <c r="D547"/>
      <c r="E547"/>
      <c r="M547" s="45"/>
      <c r="N547" s="45"/>
    </row>
    <row r="548" spans="3:14" x14ac:dyDescent="0.25">
      <c r="C548"/>
      <c r="D548"/>
      <c r="E548"/>
      <c r="M548" s="45"/>
      <c r="N548" s="45"/>
    </row>
    <row r="549" spans="3:14" x14ac:dyDescent="0.25">
      <c r="C549"/>
      <c r="D549"/>
      <c r="E549"/>
      <c r="M549" s="45"/>
      <c r="N549" s="45"/>
    </row>
    <row r="550" spans="3:14" x14ac:dyDescent="0.25">
      <c r="C550"/>
      <c r="D550"/>
      <c r="E550"/>
      <c r="M550" s="45"/>
      <c r="N550" s="45"/>
    </row>
    <row r="551" spans="3:14" x14ac:dyDescent="0.25">
      <c r="C551"/>
      <c r="D551"/>
      <c r="E551"/>
      <c r="M551" s="45"/>
      <c r="N551" s="45"/>
    </row>
    <row r="552" spans="3:14" x14ac:dyDescent="0.25">
      <c r="C552"/>
      <c r="D552"/>
      <c r="E552"/>
      <c r="M552" s="45"/>
      <c r="N552" s="45"/>
    </row>
    <row r="553" spans="3:14" x14ac:dyDescent="0.25">
      <c r="C553"/>
      <c r="D553"/>
      <c r="E553"/>
      <c r="M553" s="45"/>
      <c r="N553" s="45"/>
    </row>
    <row r="554" spans="3:14" x14ac:dyDescent="0.25">
      <c r="C554"/>
      <c r="D554"/>
      <c r="E554"/>
      <c r="M554" s="45"/>
      <c r="N554" s="45"/>
    </row>
    <row r="555" spans="3:14" x14ac:dyDescent="0.25">
      <c r="C555"/>
      <c r="D555"/>
      <c r="E555"/>
      <c r="M555" s="45"/>
      <c r="N555" s="45"/>
    </row>
    <row r="556" spans="3:14" x14ac:dyDescent="0.25">
      <c r="C556"/>
      <c r="D556"/>
      <c r="E556"/>
      <c r="M556" s="45"/>
      <c r="N556" s="45"/>
    </row>
    <row r="557" spans="3:14" x14ac:dyDescent="0.25">
      <c r="C557"/>
      <c r="D557"/>
      <c r="E557"/>
      <c r="M557" s="45"/>
      <c r="N557" s="45"/>
    </row>
    <row r="558" spans="3:14" x14ac:dyDescent="0.25">
      <c r="C558"/>
      <c r="D558"/>
      <c r="E558"/>
    </row>
    <row r="559" spans="3:14" x14ac:dyDescent="0.25">
      <c r="C559"/>
      <c r="D559"/>
      <c r="E559"/>
      <c r="M559" s="16"/>
      <c r="N559" s="16"/>
    </row>
    <row r="560" spans="3:14" x14ac:dyDescent="0.25">
      <c r="C560"/>
      <c r="D560"/>
      <c r="E560"/>
      <c r="M560" s="16"/>
      <c r="N560" s="16"/>
    </row>
    <row r="561" spans="3:14" x14ac:dyDescent="0.25">
      <c r="C561"/>
      <c r="D561"/>
      <c r="E561"/>
      <c r="M561" s="16"/>
      <c r="N561" s="16"/>
    </row>
    <row r="562" spans="3:14" x14ac:dyDescent="0.25">
      <c r="C562"/>
      <c r="D562"/>
      <c r="E562"/>
      <c r="K562" s="1"/>
      <c r="L562" s="2"/>
      <c r="M562" s="16"/>
      <c r="N562" s="16"/>
    </row>
    <row r="563" spans="3:14" x14ac:dyDescent="0.25">
      <c r="C563"/>
      <c r="D563"/>
      <c r="E563"/>
      <c r="K563" s="1"/>
      <c r="L563" s="2"/>
      <c r="M563" s="45"/>
      <c r="N563" s="45"/>
    </row>
    <row r="564" spans="3:14" x14ac:dyDescent="0.25">
      <c r="C564"/>
      <c r="D564"/>
      <c r="E564"/>
      <c r="K564" s="1"/>
      <c r="L564" s="2"/>
      <c r="M564" s="45"/>
      <c r="N564" s="45"/>
    </row>
    <row r="565" spans="3:14" x14ac:dyDescent="0.25">
      <c r="C565"/>
      <c r="D565"/>
      <c r="E565"/>
      <c r="K565" s="1"/>
      <c r="L565" s="2"/>
      <c r="M565" s="45"/>
      <c r="N565" s="45"/>
    </row>
    <row r="566" spans="3:14" x14ac:dyDescent="0.25">
      <c r="C566"/>
      <c r="D566"/>
      <c r="E566"/>
      <c r="K566" s="1"/>
      <c r="L566" s="2"/>
      <c r="M566" s="45"/>
      <c r="N566" s="45"/>
    </row>
    <row r="567" spans="3:14" x14ac:dyDescent="0.25">
      <c r="C567"/>
      <c r="D567"/>
      <c r="E567"/>
      <c r="K567" s="1"/>
      <c r="L567" s="2"/>
      <c r="M567" s="45"/>
      <c r="N567" s="45"/>
    </row>
    <row r="568" spans="3:14" x14ac:dyDescent="0.25">
      <c r="C568"/>
      <c r="D568"/>
      <c r="E568"/>
      <c r="K568" s="1"/>
      <c r="L568" s="2"/>
      <c r="M568" s="45"/>
      <c r="N568" s="45"/>
    </row>
    <row r="569" spans="3:14" x14ac:dyDescent="0.25">
      <c r="C569"/>
      <c r="D569"/>
      <c r="E569"/>
      <c r="K569" s="1"/>
      <c r="L569" s="2"/>
      <c r="M569" s="45"/>
      <c r="N569" s="45"/>
    </row>
    <row r="570" spans="3:14" x14ac:dyDescent="0.25">
      <c r="C570"/>
      <c r="D570"/>
      <c r="E570"/>
      <c r="K570" s="1"/>
      <c r="L570" s="2"/>
      <c r="M570" s="45"/>
      <c r="N570" s="45"/>
    </row>
    <row r="571" spans="3:14" x14ac:dyDescent="0.25">
      <c r="C571"/>
      <c r="D571"/>
      <c r="E571"/>
      <c r="K571" s="1"/>
      <c r="L571" s="2"/>
      <c r="M571" s="45"/>
      <c r="N571" s="45"/>
    </row>
    <row r="572" spans="3:14" x14ac:dyDescent="0.25">
      <c r="C572"/>
      <c r="D572"/>
      <c r="E572"/>
      <c r="K572" s="1"/>
      <c r="L572" s="2"/>
      <c r="M572" s="45"/>
      <c r="N572" s="45"/>
    </row>
    <row r="573" spans="3:14" x14ac:dyDescent="0.25">
      <c r="C573"/>
      <c r="D573"/>
      <c r="E573"/>
      <c r="K573" s="1"/>
      <c r="L573" s="2"/>
      <c r="M573" s="45"/>
      <c r="N573" s="45"/>
    </row>
    <row r="574" spans="3:14" x14ac:dyDescent="0.25">
      <c r="C574"/>
      <c r="D574"/>
      <c r="E574"/>
      <c r="K574" s="1"/>
      <c r="L574" s="2"/>
      <c r="M574" s="45"/>
      <c r="N574" s="45"/>
    </row>
    <row r="575" spans="3:14" x14ac:dyDescent="0.25">
      <c r="C575"/>
      <c r="D575"/>
      <c r="E575"/>
      <c r="K575" s="1"/>
      <c r="L575" s="2"/>
      <c r="M575" s="45"/>
      <c r="N575" s="45"/>
    </row>
    <row r="576" spans="3:14" x14ac:dyDescent="0.25">
      <c r="C576"/>
      <c r="D576"/>
      <c r="E576"/>
      <c r="K576" s="1"/>
      <c r="L576" s="2"/>
      <c r="M576" s="45"/>
      <c r="N576" s="45"/>
    </row>
    <row r="577" spans="3:14" x14ac:dyDescent="0.25">
      <c r="C577"/>
      <c r="D577"/>
      <c r="E577"/>
      <c r="K577" s="1"/>
      <c r="L577" s="2"/>
      <c r="M577" s="45"/>
      <c r="N577" s="45"/>
    </row>
    <row r="578" spans="3:14" x14ac:dyDescent="0.25">
      <c r="C578"/>
      <c r="D578"/>
      <c r="E578"/>
      <c r="K578" s="1"/>
      <c r="L578" s="2"/>
      <c r="M578" s="45"/>
      <c r="N578" s="45"/>
    </row>
    <row r="579" spans="3:14" x14ac:dyDescent="0.25">
      <c r="C579"/>
      <c r="D579"/>
      <c r="E579"/>
      <c r="K579" s="1"/>
      <c r="L579" s="2"/>
      <c r="M579" s="45"/>
      <c r="N579" s="45"/>
    </row>
    <row r="580" spans="3:14" x14ac:dyDescent="0.25">
      <c r="C580"/>
      <c r="D580"/>
      <c r="E580"/>
      <c r="K580" s="1"/>
      <c r="L580" s="2"/>
      <c r="M580" s="45"/>
      <c r="N580" s="45"/>
    </row>
    <row r="581" spans="3:14" x14ac:dyDescent="0.25">
      <c r="C581"/>
      <c r="D581"/>
      <c r="E581"/>
      <c r="K581" s="1"/>
      <c r="L581" s="2"/>
      <c r="M581" s="45"/>
      <c r="N581" s="45"/>
    </row>
    <row r="582" spans="3:14" x14ac:dyDescent="0.25">
      <c r="C582"/>
      <c r="D582"/>
      <c r="E582"/>
      <c r="K582" s="1"/>
      <c r="L582" s="2"/>
      <c r="M582" s="45"/>
      <c r="N582" s="45"/>
    </row>
    <row r="583" spans="3:14" x14ac:dyDescent="0.25">
      <c r="C583"/>
      <c r="D583"/>
      <c r="E583"/>
      <c r="K583" s="1"/>
      <c r="L583" s="2"/>
      <c r="M583" s="45"/>
      <c r="N583" s="45"/>
    </row>
    <row r="584" spans="3:14" x14ac:dyDescent="0.25">
      <c r="C584"/>
      <c r="D584"/>
      <c r="E584"/>
      <c r="K584" s="1"/>
      <c r="L584" s="2"/>
      <c r="M584" s="45"/>
      <c r="N584" s="45"/>
    </row>
    <row r="585" spans="3:14" x14ac:dyDescent="0.25">
      <c r="C585"/>
      <c r="D585"/>
      <c r="E585"/>
      <c r="K585" s="1"/>
      <c r="L585" s="2"/>
      <c r="M585" s="45"/>
      <c r="N585" s="45"/>
    </row>
    <row r="586" spans="3:14" x14ac:dyDescent="0.25">
      <c r="C586"/>
      <c r="D586"/>
      <c r="E586"/>
      <c r="K586" s="1"/>
      <c r="L586" s="2"/>
      <c r="M586" s="45"/>
      <c r="N586" s="45"/>
    </row>
    <row r="587" spans="3:14" x14ac:dyDescent="0.25">
      <c r="C587"/>
      <c r="D587"/>
      <c r="E587"/>
      <c r="K587" s="1"/>
      <c r="L587" s="2"/>
      <c r="M587" s="45"/>
      <c r="N587" s="45"/>
    </row>
    <row r="588" spans="3:14" x14ac:dyDescent="0.25">
      <c r="C588"/>
      <c r="D588"/>
      <c r="E588"/>
      <c r="K588" s="1"/>
      <c r="L588" s="2"/>
      <c r="M588" s="45"/>
      <c r="N588" s="45"/>
    </row>
    <row r="589" spans="3:14" x14ac:dyDescent="0.25">
      <c r="C589"/>
      <c r="D589"/>
      <c r="E589"/>
      <c r="K589" s="1"/>
      <c r="L589" s="2"/>
      <c r="M589" s="45"/>
      <c r="N589" s="45"/>
    </row>
    <row r="590" spans="3:14" x14ac:dyDescent="0.25">
      <c r="C590"/>
      <c r="D590"/>
      <c r="E590"/>
      <c r="K590" s="1"/>
      <c r="L590" s="2"/>
      <c r="M590" s="45"/>
      <c r="N590" s="45"/>
    </row>
    <row r="591" spans="3:14" x14ac:dyDescent="0.25">
      <c r="C591"/>
      <c r="D591"/>
      <c r="E591"/>
      <c r="K591" s="1"/>
      <c r="L591" s="2"/>
      <c r="M591" s="45"/>
      <c r="N591" s="45"/>
    </row>
    <row r="592" spans="3:14" x14ac:dyDescent="0.25">
      <c r="C592"/>
      <c r="D592"/>
      <c r="E592"/>
      <c r="K592" s="1"/>
      <c r="L592" s="2"/>
      <c r="M592" s="45"/>
      <c r="N592" s="45"/>
    </row>
    <row r="593" spans="3:14" x14ac:dyDescent="0.25">
      <c r="C593"/>
      <c r="D593"/>
      <c r="E593"/>
      <c r="K593" s="1"/>
      <c r="L593" s="2"/>
      <c r="M593" s="45"/>
      <c r="N593" s="45"/>
    </row>
    <row r="594" spans="3:14" x14ac:dyDescent="0.25">
      <c r="C594"/>
      <c r="D594"/>
      <c r="E594"/>
      <c r="K594" s="1"/>
      <c r="L594" s="2"/>
      <c r="M594" s="45"/>
      <c r="N594" s="45"/>
    </row>
    <row r="595" spans="3:14" x14ac:dyDescent="0.25">
      <c r="C595"/>
      <c r="D595"/>
      <c r="E595"/>
      <c r="K595" s="1"/>
      <c r="L595" s="2"/>
      <c r="M595" s="45"/>
      <c r="N595" s="45"/>
    </row>
    <row r="596" spans="3:14" x14ac:dyDescent="0.25">
      <c r="C596"/>
      <c r="D596"/>
      <c r="E596"/>
      <c r="K596" s="1"/>
      <c r="L596" s="2"/>
    </row>
    <row r="597" spans="3:14" x14ac:dyDescent="0.25">
      <c r="C597"/>
      <c r="D597"/>
      <c r="E597"/>
      <c r="K597" s="1"/>
      <c r="L597" s="2"/>
      <c r="M597" s="16"/>
      <c r="N597" s="16"/>
    </row>
    <row r="598" spans="3:14" x14ac:dyDescent="0.25">
      <c r="C598"/>
      <c r="D598"/>
      <c r="E598"/>
      <c r="K598" s="1"/>
      <c r="L598" s="2"/>
      <c r="M598" s="16"/>
      <c r="N598" s="16"/>
    </row>
    <row r="599" spans="3:14" x14ac:dyDescent="0.25">
      <c r="C599"/>
      <c r="D599"/>
      <c r="E599"/>
      <c r="K599" s="1"/>
      <c r="L599" s="2"/>
      <c r="M599" s="16"/>
      <c r="N599" s="16"/>
    </row>
    <row r="600" spans="3:14" x14ac:dyDescent="0.25">
      <c r="C600"/>
      <c r="D600"/>
      <c r="E600"/>
      <c r="K600" s="1"/>
      <c r="L600" s="2"/>
      <c r="M600" s="16"/>
      <c r="N600" s="16"/>
    </row>
    <row r="601" spans="3:14" x14ac:dyDescent="0.25">
      <c r="C601"/>
      <c r="D601"/>
      <c r="E601"/>
      <c r="K601" s="1"/>
      <c r="L601" s="2"/>
      <c r="M601" s="45"/>
      <c r="N601" s="45"/>
    </row>
    <row r="602" spans="3:14" x14ac:dyDescent="0.25">
      <c r="C602"/>
      <c r="D602"/>
      <c r="E602"/>
      <c r="K602" s="1"/>
      <c r="L602" s="2"/>
      <c r="M602" s="45"/>
      <c r="N602" s="45"/>
    </row>
    <row r="603" spans="3:14" x14ac:dyDescent="0.25">
      <c r="C603"/>
      <c r="D603"/>
      <c r="E603"/>
      <c r="K603" s="1"/>
      <c r="L603" s="2"/>
      <c r="M603" s="45"/>
      <c r="N603" s="45"/>
    </row>
    <row r="604" spans="3:14" x14ac:dyDescent="0.25">
      <c r="C604"/>
      <c r="D604"/>
      <c r="E604"/>
      <c r="K604" s="1"/>
      <c r="L604" s="2"/>
      <c r="M604" s="45"/>
      <c r="N604" s="45"/>
    </row>
    <row r="605" spans="3:14" x14ac:dyDescent="0.25">
      <c r="C605"/>
      <c r="D605"/>
      <c r="E605"/>
      <c r="K605" s="1"/>
      <c r="L605" s="2"/>
      <c r="M605" s="45"/>
      <c r="N605" s="45"/>
    </row>
    <row r="606" spans="3:14" x14ac:dyDescent="0.25">
      <c r="C606"/>
      <c r="D606"/>
      <c r="E606"/>
      <c r="K606" s="1"/>
      <c r="L606" s="2"/>
      <c r="M606" s="45"/>
      <c r="N606" s="45"/>
    </row>
    <row r="607" spans="3:14" x14ac:dyDescent="0.25">
      <c r="C607"/>
      <c r="D607"/>
      <c r="E607"/>
      <c r="K607" s="1"/>
      <c r="L607" s="2"/>
      <c r="M607" s="45"/>
      <c r="N607" s="45"/>
    </row>
    <row r="608" spans="3:14" x14ac:dyDescent="0.25">
      <c r="C608"/>
      <c r="D608"/>
      <c r="E608"/>
      <c r="K608" s="1"/>
      <c r="L608" s="2"/>
      <c r="M608" s="45"/>
      <c r="N608" s="45"/>
    </row>
    <row r="609" spans="3:14" x14ac:dyDescent="0.25">
      <c r="C609"/>
      <c r="D609"/>
      <c r="E609"/>
      <c r="K609" s="1"/>
      <c r="L609" s="2"/>
      <c r="M609" s="45"/>
      <c r="N609" s="45"/>
    </row>
    <row r="610" spans="3:14" x14ac:dyDescent="0.25">
      <c r="C610"/>
      <c r="D610"/>
      <c r="E610"/>
      <c r="M610" s="45"/>
      <c r="N610" s="45"/>
    </row>
    <row r="611" spans="3:14" x14ac:dyDescent="0.25">
      <c r="C611"/>
      <c r="D611"/>
      <c r="E611"/>
      <c r="M611" s="45"/>
      <c r="N611" s="45"/>
    </row>
    <row r="612" spans="3:14" x14ac:dyDescent="0.25">
      <c r="C612"/>
      <c r="D612"/>
      <c r="E612"/>
      <c r="M612" s="45"/>
      <c r="N612" s="45"/>
    </row>
    <row r="613" spans="3:14" x14ac:dyDescent="0.25">
      <c r="C613"/>
      <c r="D613"/>
      <c r="E613"/>
      <c r="M613" s="45"/>
      <c r="N613" s="45"/>
    </row>
    <row r="614" spans="3:14" x14ac:dyDescent="0.25">
      <c r="C614"/>
      <c r="D614"/>
      <c r="E614"/>
      <c r="M614" s="45"/>
      <c r="N614" s="45"/>
    </row>
    <row r="615" spans="3:14" x14ac:dyDescent="0.25">
      <c r="C615"/>
      <c r="D615"/>
      <c r="E615"/>
      <c r="M615" s="45"/>
      <c r="N615" s="45"/>
    </row>
    <row r="616" spans="3:14" x14ac:dyDescent="0.25">
      <c r="C616"/>
      <c r="D616"/>
      <c r="E616"/>
      <c r="M616" s="45"/>
      <c r="N616" s="45"/>
    </row>
    <row r="617" spans="3:14" x14ac:dyDescent="0.25">
      <c r="C617"/>
      <c r="D617"/>
      <c r="E617"/>
      <c r="M617" s="45"/>
      <c r="N617" s="45"/>
    </row>
    <row r="618" spans="3:14" x14ac:dyDescent="0.25">
      <c r="C618"/>
      <c r="D618"/>
      <c r="E618"/>
      <c r="M618" s="45"/>
      <c r="N618" s="45"/>
    </row>
    <row r="619" spans="3:14" x14ac:dyDescent="0.25">
      <c r="C619"/>
      <c r="D619"/>
      <c r="E619"/>
      <c r="M619" s="45"/>
      <c r="N619" s="45"/>
    </row>
    <row r="620" spans="3:14" x14ac:dyDescent="0.25">
      <c r="C620"/>
      <c r="D620"/>
      <c r="E620"/>
      <c r="M620" s="45"/>
      <c r="N620" s="45"/>
    </row>
    <row r="621" spans="3:14" x14ac:dyDescent="0.25">
      <c r="C621"/>
      <c r="D621"/>
      <c r="E621"/>
      <c r="M621" s="45"/>
      <c r="N621" s="45"/>
    </row>
    <row r="622" spans="3:14" x14ac:dyDescent="0.25">
      <c r="C622"/>
      <c r="D622"/>
      <c r="E622"/>
      <c r="M622" s="45"/>
      <c r="N622" s="45"/>
    </row>
    <row r="623" spans="3:14" x14ac:dyDescent="0.25">
      <c r="F623" s="167"/>
      <c r="G623" s="168"/>
      <c r="H623" s="169"/>
      <c r="I623" s="69"/>
      <c r="J623" s="164"/>
      <c r="K623" s="165"/>
      <c r="L623" s="166"/>
      <c r="M623" s="45"/>
      <c r="N623" s="45"/>
    </row>
    <row r="624" spans="3:14" x14ac:dyDescent="0.25">
      <c r="M624" s="45"/>
      <c r="N624" s="45"/>
    </row>
    <row r="625" spans="1:14" x14ac:dyDescent="0.25">
      <c r="M625" s="45"/>
      <c r="N625" s="45"/>
    </row>
    <row r="626" spans="1:14" x14ac:dyDescent="0.25">
      <c r="M626" s="45"/>
      <c r="N626" s="45"/>
    </row>
    <row r="627" spans="1:14" x14ac:dyDescent="0.25">
      <c r="M627" s="45"/>
      <c r="N627" s="45"/>
    </row>
    <row r="628" spans="1:14" x14ac:dyDescent="0.25">
      <c r="M628" s="45"/>
      <c r="N628" s="45"/>
    </row>
    <row r="629" spans="1:14" x14ac:dyDescent="0.25">
      <c r="M629" s="45"/>
      <c r="N629" s="45"/>
    </row>
    <row r="630" spans="1:14" x14ac:dyDescent="0.25">
      <c r="M630" s="45"/>
      <c r="N630" s="45"/>
    </row>
    <row r="631" spans="1:14" x14ac:dyDescent="0.2">
      <c r="A631" s="156"/>
      <c r="B631" s="157"/>
      <c r="C631" s="158"/>
      <c r="D631" s="159"/>
      <c r="E631" s="160"/>
      <c r="F631" s="158"/>
      <c r="G631" s="159"/>
      <c r="H631" s="160"/>
      <c r="I631" s="69"/>
      <c r="J631" s="180"/>
      <c r="K631" s="181"/>
      <c r="L631" s="182"/>
      <c r="M631" s="45"/>
      <c r="N631" s="45"/>
    </row>
    <row r="632" spans="1:14" x14ac:dyDescent="0.2">
      <c r="A632" s="183"/>
      <c r="B632" s="184"/>
      <c r="C632" s="158"/>
      <c r="D632" s="159"/>
      <c r="E632" s="185"/>
      <c r="F632" s="158"/>
      <c r="G632" s="159"/>
      <c r="H632" s="185"/>
      <c r="I632" s="69"/>
      <c r="J632" s="164"/>
      <c r="K632" s="165"/>
      <c r="L632" s="166"/>
      <c r="M632" s="45"/>
      <c r="N632" s="45"/>
    </row>
    <row r="633" spans="1:14" x14ac:dyDescent="0.2">
      <c r="A633" s="183"/>
      <c r="B633" s="184"/>
      <c r="C633" s="158"/>
      <c r="D633" s="159"/>
      <c r="E633" s="185"/>
      <c r="F633" s="158"/>
      <c r="G633" s="159"/>
      <c r="H633" s="185"/>
      <c r="I633" s="69"/>
      <c r="J633" s="164"/>
      <c r="K633" s="165"/>
      <c r="L633" s="166"/>
      <c r="M633" s="45"/>
      <c r="N633" s="45"/>
    </row>
  </sheetData>
  <mergeCells count="127">
    <mergeCell ref="F340:G340"/>
    <mergeCell ref="C338:D338"/>
    <mergeCell ref="F339:G339"/>
    <mergeCell ref="C347:D347"/>
    <mergeCell ref="C353:D353"/>
    <mergeCell ref="C340:D340"/>
    <mergeCell ref="F350:G350"/>
    <mergeCell ref="C344:D344"/>
    <mergeCell ref="C356:D356"/>
    <mergeCell ref="F347:G347"/>
    <mergeCell ref="C342:D342"/>
    <mergeCell ref="C343:D343"/>
    <mergeCell ref="F349:G349"/>
    <mergeCell ref="F341:G341"/>
    <mergeCell ref="C352:D352"/>
    <mergeCell ref="F354:G354"/>
    <mergeCell ref="C346:D346"/>
    <mergeCell ref="F356:G356"/>
    <mergeCell ref="F348:G348"/>
    <mergeCell ref="C357:D357"/>
    <mergeCell ref="F357:G357"/>
    <mergeCell ref="C358:D358"/>
    <mergeCell ref="F358:G358"/>
    <mergeCell ref="F175:G175"/>
    <mergeCell ref="J271:L271"/>
    <mergeCell ref="C291:E291"/>
    <mergeCell ref="C349:D349"/>
    <mergeCell ref="F344:G344"/>
    <mergeCell ref="C341:D341"/>
    <mergeCell ref="A314:H314"/>
    <mergeCell ref="F270:H270"/>
    <mergeCell ref="J315:L315"/>
    <mergeCell ref="C354:D354"/>
    <mergeCell ref="F351:G351"/>
    <mergeCell ref="C350:D350"/>
    <mergeCell ref="C351:D351"/>
    <mergeCell ref="F352:G352"/>
    <mergeCell ref="F353:G353"/>
    <mergeCell ref="C355:D355"/>
    <mergeCell ref="F355:G355"/>
    <mergeCell ref="J318:K318"/>
    <mergeCell ref="C339:D339"/>
    <mergeCell ref="C318:D318"/>
    <mergeCell ref="A147:H147"/>
    <mergeCell ref="C173:E173"/>
    <mergeCell ref="A289:H289"/>
    <mergeCell ref="A508:H508"/>
    <mergeCell ref="J148:L148"/>
    <mergeCell ref="F108:H108"/>
    <mergeCell ref="C172:E172"/>
    <mergeCell ref="J172:L172"/>
    <mergeCell ref="J220:L220"/>
    <mergeCell ref="F148:H148"/>
    <mergeCell ref="C220:E220"/>
    <mergeCell ref="F173:H173"/>
    <mergeCell ref="F149:H149"/>
    <mergeCell ref="J149:L149"/>
    <mergeCell ref="C270:E270"/>
    <mergeCell ref="A218:H218"/>
    <mergeCell ref="C271:E271"/>
    <mergeCell ref="F343:G343"/>
    <mergeCell ref="F346:G346"/>
    <mergeCell ref="F219:H219"/>
    <mergeCell ref="C315:E315"/>
    <mergeCell ref="J291:L291"/>
    <mergeCell ref="F342:G342"/>
    <mergeCell ref="C348:D348"/>
    <mergeCell ref="F318:G318"/>
    <mergeCell ref="F338:G338"/>
    <mergeCell ref="C56:E56"/>
    <mergeCell ref="J6:K6"/>
    <mergeCell ref="C4:E4"/>
    <mergeCell ref="F3:H3"/>
    <mergeCell ref="F4:H4"/>
    <mergeCell ref="C58:D58"/>
    <mergeCell ref="F58:G58"/>
    <mergeCell ref="J58:K58"/>
    <mergeCell ref="C273:D273"/>
    <mergeCell ref="J222:K222"/>
    <mergeCell ref="F151:G151"/>
    <mergeCell ref="F220:H220"/>
    <mergeCell ref="C222:D222"/>
    <mergeCell ref="F222:G222"/>
    <mergeCell ref="C149:E149"/>
    <mergeCell ref="C55:E55"/>
    <mergeCell ref="J108:L108"/>
    <mergeCell ref="A107:H107"/>
    <mergeCell ref="J173:L173"/>
    <mergeCell ref="F273:G273"/>
    <mergeCell ref="J270:L270"/>
    <mergeCell ref="C316:E316"/>
    <mergeCell ref="C293:D293"/>
    <mergeCell ref="F315:H315"/>
    <mergeCell ref="F316:H316"/>
    <mergeCell ref="C175:D175"/>
    <mergeCell ref="A269:H269"/>
    <mergeCell ref="J219:L219"/>
    <mergeCell ref="F271:H271"/>
    <mergeCell ref="J316:L316"/>
    <mergeCell ref="J293:K293"/>
    <mergeCell ref="J273:K273"/>
    <mergeCell ref="C290:E290"/>
    <mergeCell ref="J290:L290"/>
    <mergeCell ref="A2:H2"/>
    <mergeCell ref="F6:G6"/>
    <mergeCell ref="J3:L3"/>
    <mergeCell ref="F109:H109"/>
    <mergeCell ref="C219:E219"/>
    <mergeCell ref="J175:K175"/>
    <mergeCell ref="A171:H171"/>
    <mergeCell ref="J4:L4"/>
    <mergeCell ref="F56:H56"/>
    <mergeCell ref="C6:D6"/>
    <mergeCell ref="C3:E3"/>
    <mergeCell ref="J56:L56"/>
    <mergeCell ref="C148:E148"/>
    <mergeCell ref="F55:H55"/>
    <mergeCell ref="C151:D151"/>
    <mergeCell ref="J109:L109"/>
    <mergeCell ref="A54:H54"/>
    <mergeCell ref="C108:E108"/>
    <mergeCell ref="J55:L55"/>
    <mergeCell ref="C111:D111"/>
    <mergeCell ref="F111:G111"/>
    <mergeCell ref="J111:K111"/>
    <mergeCell ref="C109:E109"/>
    <mergeCell ref="F172:H17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108"/>
  <sheetViews>
    <sheetView topLeftCell="A91" workbookViewId="0">
      <selection activeCell="F11" sqref="F11"/>
    </sheetView>
  </sheetViews>
  <sheetFormatPr defaultColWidth="9" defaultRowHeight="15" x14ac:dyDescent="0.25"/>
  <cols>
    <col min="1" max="1" width="10" customWidth="1"/>
    <col min="2" max="2" width="55.5703125" style="132" customWidth="1"/>
    <col min="3" max="3" width="3.5703125" style="132" customWidth="1"/>
    <col min="4" max="4" width="23" style="484" customWidth="1"/>
    <col min="5" max="5" width="10.7109375" style="484" customWidth="1"/>
    <col min="6" max="6" width="12" style="132" customWidth="1"/>
    <col min="7" max="256" width="10" customWidth="1"/>
  </cols>
  <sheetData>
    <row r="1" spans="2:6" x14ac:dyDescent="0.25">
      <c r="D1" s="484" t="s">
        <v>664</v>
      </c>
    </row>
    <row r="2" spans="2:6" x14ac:dyDescent="0.25">
      <c r="D2" s="484" t="s">
        <v>7</v>
      </c>
    </row>
    <row r="3" spans="2:6" x14ac:dyDescent="0.25">
      <c r="B3" s="132" t="s">
        <v>583</v>
      </c>
      <c r="D3" s="484" t="s">
        <v>9</v>
      </c>
      <c r="E3" s="484" t="s">
        <v>10</v>
      </c>
      <c r="F3" s="132" t="s">
        <v>11</v>
      </c>
    </row>
    <row r="4" spans="2:6" x14ac:dyDescent="0.25">
      <c r="B4" s="132" t="s">
        <v>584</v>
      </c>
      <c r="D4" s="484" t="s">
        <v>665</v>
      </c>
    </row>
    <row r="5" spans="2:6" x14ac:dyDescent="0.25">
      <c r="B5" s="132" t="s">
        <v>585</v>
      </c>
      <c r="C5" s="132" t="s">
        <v>19</v>
      </c>
      <c r="D5" s="484">
        <v>609.69227798749989</v>
      </c>
      <c r="E5" s="484">
        <v>530.16719824999996</v>
      </c>
      <c r="F5" s="132">
        <v>0.09</v>
      </c>
    </row>
    <row r="6" spans="2:6" x14ac:dyDescent="0.25">
      <c r="B6" s="132" t="s">
        <v>586</v>
      </c>
      <c r="C6" s="132" t="s">
        <v>19</v>
      </c>
      <c r="D6" s="484">
        <v>609.69227798749989</v>
      </c>
      <c r="E6" s="484">
        <v>530.16719824999996</v>
      </c>
      <c r="F6" s="132">
        <v>0.09</v>
      </c>
    </row>
    <row r="7" spans="2:6" x14ac:dyDescent="0.25">
      <c r="B7" s="132" t="s">
        <v>587</v>
      </c>
      <c r="C7" s="132" t="s">
        <v>19</v>
      </c>
      <c r="D7" s="484">
        <v>1982.5462860874998</v>
      </c>
      <c r="E7" s="484">
        <v>1723.95329225</v>
      </c>
      <c r="F7" s="132">
        <v>9.0000000000000094E-2</v>
      </c>
    </row>
    <row r="8" spans="2:6" x14ac:dyDescent="0.25">
      <c r="B8" s="132" t="s">
        <v>588</v>
      </c>
      <c r="C8" s="132" t="s">
        <v>19</v>
      </c>
      <c r="D8" s="484">
        <v>258.10771493749996</v>
      </c>
      <c r="E8" s="484">
        <v>224.44149124999998</v>
      </c>
      <c r="F8" s="132">
        <v>9.0000000000000052E-2</v>
      </c>
    </row>
    <row r="9" spans="2:6" x14ac:dyDescent="0.25">
      <c r="B9" s="132" t="s">
        <v>589</v>
      </c>
      <c r="C9" s="132" t="s">
        <v>19</v>
      </c>
      <c r="D9" s="484">
        <v>379.48809979999999</v>
      </c>
      <c r="E9" s="484">
        <v>329.98965200000004</v>
      </c>
      <c r="F9" s="132">
        <v>9.0000000000000163E-2</v>
      </c>
    </row>
    <row r="10" spans="2:6" x14ac:dyDescent="0.25">
      <c r="B10" s="132" t="s">
        <v>590</v>
      </c>
      <c r="C10" s="132" t="s">
        <v>19</v>
      </c>
      <c r="D10" s="484">
        <v>1982.5462860874998</v>
      </c>
      <c r="E10" s="484">
        <v>1723.95329225</v>
      </c>
      <c r="F10" s="132">
        <v>9.0000000000000094E-2</v>
      </c>
    </row>
    <row r="11" spans="2:6" x14ac:dyDescent="0.25">
      <c r="B11" s="132" t="s">
        <v>591</v>
      </c>
      <c r="C11" s="132" t="s">
        <v>19</v>
      </c>
      <c r="D11" s="484">
        <v>915.23600539999995</v>
      </c>
      <c r="E11" s="484">
        <v>795.85739599999999</v>
      </c>
      <c r="F11" s="132">
        <v>9.0000000000000135E-2</v>
      </c>
    </row>
    <row r="12" spans="2:6" x14ac:dyDescent="0.25">
      <c r="B12" s="132" t="s">
        <v>592</v>
      </c>
      <c r="C12" s="132" t="s">
        <v>19</v>
      </c>
      <c r="D12" s="484">
        <v>764.55690694999987</v>
      </c>
      <c r="E12" s="484">
        <v>664.83209299999999</v>
      </c>
      <c r="F12" s="132">
        <v>9.0000000000000066E-2</v>
      </c>
    </row>
    <row r="13" spans="2:6" x14ac:dyDescent="0.25">
      <c r="B13" s="132" t="s">
        <v>593</v>
      </c>
      <c r="C13" s="132" t="s">
        <v>19</v>
      </c>
      <c r="D13" s="484">
        <v>609.69227798749989</v>
      </c>
      <c r="E13" s="484">
        <v>530.16719824999996</v>
      </c>
      <c r="F13" s="132">
        <v>0.09</v>
      </c>
    </row>
    <row r="14" spans="2:6" x14ac:dyDescent="0.25">
      <c r="B14" s="132" t="s">
        <v>594</v>
      </c>
      <c r="C14" s="132" t="s">
        <v>19</v>
      </c>
      <c r="D14" s="484">
        <v>1982.5462860874998</v>
      </c>
      <c r="E14" s="484">
        <v>1723.95329225</v>
      </c>
      <c r="F14" s="132">
        <v>9.0000000000000094E-2</v>
      </c>
    </row>
    <row r="15" spans="2:6" x14ac:dyDescent="0.25">
      <c r="B15" s="132" t="s">
        <v>595</v>
      </c>
      <c r="C15" s="132" t="s">
        <v>19</v>
      </c>
      <c r="D15" s="484">
        <v>609.69227798749989</v>
      </c>
      <c r="E15" s="484">
        <v>530.16719824999996</v>
      </c>
      <c r="F15" s="132">
        <v>0.09</v>
      </c>
    </row>
    <row r="16" spans="2:6" x14ac:dyDescent="0.25">
      <c r="B16" s="132" t="s">
        <v>596</v>
      </c>
      <c r="C16" s="132" t="s">
        <v>19</v>
      </c>
      <c r="D16" s="484">
        <v>258.10771493749996</v>
      </c>
      <c r="E16" s="484">
        <v>224.44149124999998</v>
      </c>
      <c r="F16" s="132">
        <v>9.0000000000000052E-2</v>
      </c>
    </row>
    <row r="17" spans="2:6" x14ac:dyDescent="0.25">
      <c r="B17" s="132" t="s">
        <v>597</v>
      </c>
    </row>
    <row r="18" spans="2:6" x14ac:dyDescent="0.25">
      <c r="B18" s="132" t="s">
        <v>590</v>
      </c>
      <c r="C18" s="132" t="s">
        <v>19</v>
      </c>
      <c r="D18" s="484">
        <v>915.23600539999995</v>
      </c>
      <c r="E18" s="484">
        <v>795.85739599999999</v>
      </c>
      <c r="F18" s="132">
        <v>9.0000000000000135E-2</v>
      </c>
    </row>
    <row r="19" spans="2:6" x14ac:dyDescent="0.25">
      <c r="B19" s="132" t="s">
        <v>592</v>
      </c>
      <c r="C19" s="132" t="s">
        <v>19</v>
      </c>
      <c r="D19" s="484">
        <v>764.55690694999987</v>
      </c>
      <c r="E19" s="484">
        <v>664.83209299999999</v>
      </c>
      <c r="F19" s="132">
        <v>9.0000000000000066E-2</v>
      </c>
    </row>
    <row r="20" spans="2:6" x14ac:dyDescent="0.25">
      <c r="B20" s="132" t="s">
        <v>598</v>
      </c>
      <c r="C20" s="132" t="s">
        <v>19</v>
      </c>
      <c r="D20" s="484">
        <v>609.69227798749989</v>
      </c>
      <c r="E20" s="484">
        <v>530.16719824999996</v>
      </c>
      <c r="F20" s="132">
        <v>0.09</v>
      </c>
    </row>
    <row r="21" spans="2:6" x14ac:dyDescent="0.25">
      <c r="B21" s="132" t="s">
        <v>596</v>
      </c>
      <c r="C21" s="132" t="s">
        <v>19</v>
      </c>
      <c r="D21" s="484">
        <v>609.69227798749989</v>
      </c>
      <c r="E21" s="484">
        <v>530.16719824999996</v>
      </c>
      <c r="F21" s="132">
        <v>0.09</v>
      </c>
    </row>
    <row r="22" spans="2:6" x14ac:dyDescent="0.25">
      <c r="B22" s="132" t="s">
        <v>599</v>
      </c>
    </row>
    <row r="23" spans="2:6" x14ac:dyDescent="0.25">
      <c r="B23" s="132" t="s">
        <v>600</v>
      </c>
      <c r="C23" s="132" t="s">
        <v>19</v>
      </c>
      <c r="D23" s="484">
        <v>3.9064951449999992</v>
      </c>
      <c r="E23" s="484">
        <v>3.3969522999999997</v>
      </c>
      <c r="F23" s="132">
        <v>9.0000000000000038E-2</v>
      </c>
    </row>
    <row r="24" spans="2:6" x14ac:dyDescent="0.25">
      <c r="B24" s="132" t="s">
        <v>601</v>
      </c>
      <c r="C24" s="132" t="s">
        <v>19</v>
      </c>
      <c r="D24" s="484">
        <v>3.9064951449999992</v>
      </c>
      <c r="E24" s="484">
        <v>3.3969522999999997</v>
      </c>
      <c r="F24" s="132">
        <v>9.0000000000000038E-2</v>
      </c>
    </row>
    <row r="25" spans="2:6" x14ac:dyDescent="0.25">
      <c r="B25" s="132" t="s">
        <v>602</v>
      </c>
      <c r="C25" s="132" t="s">
        <v>19</v>
      </c>
      <c r="D25" s="484">
        <v>3.9064951449999992</v>
      </c>
      <c r="E25" s="484">
        <v>3.3969522999999997</v>
      </c>
      <c r="F25" s="132">
        <v>9.0000000000000038E-2</v>
      </c>
    </row>
    <row r="26" spans="2:6" x14ac:dyDescent="0.25">
      <c r="B26" s="132" t="s">
        <v>603</v>
      </c>
      <c r="C26" s="132" t="s">
        <v>19</v>
      </c>
      <c r="D26" s="484">
        <v>432.50481962499993</v>
      </c>
      <c r="E26" s="484">
        <v>376.09114749999998</v>
      </c>
      <c r="F26" s="132">
        <v>9.0000000000000066E-2</v>
      </c>
    </row>
    <row r="27" spans="2:6" x14ac:dyDescent="0.25">
      <c r="B27" s="132" t="s">
        <v>604</v>
      </c>
      <c r="C27" s="132" t="s">
        <v>19</v>
      </c>
      <c r="D27" s="484">
        <v>432.50481962499993</v>
      </c>
      <c r="E27" s="484">
        <v>376.09114749999998</v>
      </c>
      <c r="F27" s="132">
        <v>9.0000000000000066E-2</v>
      </c>
    </row>
    <row r="28" spans="2:6" x14ac:dyDescent="0.25">
      <c r="B28" s="132" t="s">
        <v>605</v>
      </c>
    </row>
    <row r="29" spans="2:6" x14ac:dyDescent="0.25">
      <c r="B29" s="132" t="s">
        <v>606</v>
      </c>
      <c r="C29" s="132" t="s">
        <v>45</v>
      </c>
      <c r="D29" s="484">
        <v>1532.26812675</v>
      </c>
      <c r="E29" s="484">
        <v>1532.26812675</v>
      </c>
      <c r="F29" s="132">
        <v>9.0000000000000135E-2</v>
      </c>
    </row>
    <row r="30" spans="2:6" x14ac:dyDescent="0.25">
      <c r="B30" s="132" t="s">
        <v>607</v>
      </c>
      <c r="C30" s="132" t="s">
        <v>19</v>
      </c>
      <c r="D30" s="484">
        <v>651.54758311249986</v>
      </c>
      <c r="E30" s="484">
        <v>566.56311574999995</v>
      </c>
      <c r="F30" s="132">
        <v>9.0000000000000066E-2</v>
      </c>
    </row>
    <row r="32" spans="2:6" x14ac:dyDescent="0.25">
      <c r="B32" s="132" t="s">
        <v>608</v>
      </c>
    </row>
    <row r="33" spans="2:6" x14ac:dyDescent="0.25">
      <c r="B33" s="132" t="s">
        <v>609</v>
      </c>
      <c r="C33" s="132" t="s">
        <v>19</v>
      </c>
      <c r="D33" s="484">
        <v>1068.7054575249999</v>
      </c>
      <c r="E33" s="484">
        <v>929.30909350000002</v>
      </c>
      <c r="F33" s="132">
        <v>9.0000000000000066E-2</v>
      </c>
    </row>
    <row r="34" spans="2:6" x14ac:dyDescent="0.25">
      <c r="B34" s="132" t="s">
        <v>610</v>
      </c>
      <c r="C34" s="132" t="s">
        <v>19</v>
      </c>
      <c r="D34" s="484">
        <v>609.69227798749989</v>
      </c>
      <c r="E34" s="484">
        <v>530.16719824999996</v>
      </c>
      <c r="F34" s="132">
        <v>0.09</v>
      </c>
    </row>
    <row r="35" spans="2:6" x14ac:dyDescent="0.25">
      <c r="B35" s="132" t="s">
        <v>611</v>
      </c>
      <c r="C35" s="132" t="s">
        <v>19</v>
      </c>
      <c r="D35" s="484">
        <v>1068.7054575249999</v>
      </c>
      <c r="E35" s="484">
        <v>929.30909350000002</v>
      </c>
      <c r="F35" s="132">
        <v>9.0000000000000066E-2</v>
      </c>
    </row>
    <row r="36" spans="2:6" x14ac:dyDescent="0.25">
      <c r="B36" s="132" t="s">
        <v>612</v>
      </c>
      <c r="C36" s="132" t="s">
        <v>19</v>
      </c>
      <c r="D36" s="484">
        <v>181.37298887500003</v>
      </c>
      <c r="E36" s="484">
        <v>157.71564250000003</v>
      </c>
      <c r="F36" s="132">
        <v>9.0000000000000163E-2</v>
      </c>
    </row>
    <row r="37" spans="2:6" x14ac:dyDescent="0.25">
      <c r="B37" s="132" t="s">
        <v>613</v>
      </c>
      <c r="C37" s="132" t="s">
        <v>19</v>
      </c>
      <c r="D37" s="484">
        <v>181.37298887500003</v>
      </c>
      <c r="E37" s="484">
        <v>157.71564250000003</v>
      </c>
      <c r="F37" s="132">
        <v>9.0000000000000163E-2</v>
      </c>
    </row>
    <row r="38" spans="2:6" x14ac:dyDescent="0.25">
      <c r="B38" s="132" t="s">
        <v>614</v>
      </c>
      <c r="C38" s="132" t="s">
        <v>19</v>
      </c>
      <c r="D38" s="484">
        <v>364.1411545874999</v>
      </c>
      <c r="E38" s="484">
        <v>316.64448224999995</v>
      </c>
      <c r="F38" s="132">
        <v>9.0000000000000024E-2</v>
      </c>
    </row>
    <row r="39" spans="2:6" x14ac:dyDescent="0.25">
      <c r="B39" s="132" t="s">
        <v>615</v>
      </c>
      <c r="C39" s="132" t="s">
        <v>19</v>
      </c>
      <c r="D39" s="484">
        <v>609.69227798749989</v>
      </c>
      <c r="E39" s="484">
        <v>530.16719824999996</v>
      </c>
      <c r="F39" s="132">
        <v>0.09</v>
      </c>
    </row>
    <row r="40" spans="2:6" x14ac:dyDescent="0.25">
      <c r="B40" s="132" t="s">
        <v>616</v>
      </c>
      <c r="C40" s="132" t="s">
        <v>19</v>
      </c>
      <c r="D40" s="484">
        <v>181.37298887500003</v>
      </c>
      <c r="E40" s="484">
        <v>157.71564250000003</v>
      </c>
      <c r="F40" s="132">
        <v>9.0000000000000163E-2</v>
      </c>
    </row>
    <row r="41" spans="2:6" x14ac:dyDescent="0.25">
      <c r="B41" s="132" t="s">
        <v>595</v>
      </c>
      <c r="C41" s="132" t="s">
        <v>19</v>
      </c>
      <c r="D41" s="484">
        <v>609.69227798749989</v>
      </c>
      <c r="E41" s="484">
        <v>530.16719824999996</v>
      </c>
      <c r="F41" s="132">
        <v>0.09</v>
      </c>
    </row>
    <row r="42" spans="2:6" x14ac:dyDescent="0.25">
      <c r="B42" s="132" t="s">
        <v>596</v>
      </c>
      <c r="C42" s="132" t="s">
        <v>19</v>
      </c>
      <c r="D42" s="484">
        <v>258.66578567250002</v>
      </c>
      <c r="E42" s="484">
        <v>224.92677015000004</v>
      </c>
      <c r="F42" s="132">
        <v>9.0000000000000135E-2</v>
      </c>
    </row>
    <row r="43" spans="2:6" x14ac:dyDescent="0.25">
      <c r="B43" s="132" t="s">
        <v>617</v>
      </c>
      <c r="C43" s="132" t="s">
        <v>45</v>
      </c>
      <c r="D43" s="484">
        <v>801.92338224999992</v>
      </c>
      <c r="E43" s="484">
        <v>801.92338224999992</v>
      </c>
      <c r="F43" s="132">
        <v>9.000000000000008E-2</v>
      </c>
    </row>
    <row r="44" spans="2:6" x14ac:dyDescent="0.25">
      <c r="B44" s="132" t="s">
        <v>618</v>
      </c>
      <c r="C44" s="132" t="s">
        <v>45</v>
      </c>
      <c r="D44" s="484">
        <v>401.56828975000002</v>
      </c>
      <c r="E44" s="484">
        <v>401.56828975000002</v>
      </c>
      <c r="F44" s="132">
        <v>9.000000000000008E-2</v>
      </c>
    </row>
    <row r="51" spans="2:6" x14ac:dyDescent="0.25">
      <c r="B51" s="132" t="s">
        <v>619</v>
      </c>
    </row>
    <row r="52" spans="2:6" x14ac:dyDescent="0.25">
      <c r="B52" s="132" t="s">
        <v>620</v>
      </c>
    </row>
    <row r="53" spans="2:6" x14ac:dyDescent="0.25">
      <c r="B53" s="132" t="s">
        <v>609</v>
      </c>
      <c r="C53" s="132" t="s">
        <v>19</v>
      </c>
      <c r="D53" s="484">
        <v>1068.5335399999999</v>
      </c>
      <c r="E53" s="484">
        <v>929.15959999999995</v>
      </c>
      <c r="F53" s="132">
        <v>9.0000000000000024E-2</v>
      </c>
    </row>
    <row r="54" spans="2:6" x14ac:dyDescent="0.25">
      <c r="B54" s="132" t="s">
        <v>621</v>
      </c>
      <c r="C54" s="132" t="s">
        <v>19</v>
      </c>
      <c r="D54" s="484">
        <v>1219.2919849999998</v>
      </c>
      <c r="E54" s="484">
        <v>1060.2538999999999</v>
      </c>
      <c r="F54" s="132">
        <v>9.0000000000000011E-2</v>
      </c>
    </row>
    <row r="55" spans="2:6" x14ac:dyDescent="0.25">
      <c r="B55" s="132" t="s">
        <v>610</v>
      </c>
      <c r="C55" s="132" t="s">
        <v>19</v>
      </c>
      <c r="D55" s="484">
        <v>273.74559749999997</v>
      </c>
      <c r="E55" s="484">
        <v>238.03964999999999</v>
      </c>
      <c r="F55" s="132">
        <v>9.0000000000000024E-2</v>
      </c>
    </row>
    <row r="56" spans="2:6" x14ac:dyDescent="0.25">
      <c r="B56" s="132" t="s">
        <v>611</v>
      </c>
      <c r="C56" s="132" t="s">
        <v>19</v>
      </c>
      <c r="D56" s="484">
        <v>764.37176499999998</v>
      </c>
      <c r="E56" s="484">
        <v>664.67110000000002</v>
      </c>
      <c r="F56" s="132">
        <v>9.0000000000000108E-2</v>
      </c>
    </row>
    <row r="57" spans="2:6" x14ac:dyDescent="0.25">
      <c r="B57" s="132" t="s">
        <v>622</v>
      </c>
      <c r="C57" s="132" t="s">
        <v>19</v>
      </c>
      <c r="D57" s="484">
        <v>153.40333000000001</v>
      </c>
      <c r="E57" s="484">
        <v>133.39420000000001</v>
      </c>
      <c r="F57" s="132">
        <v>9.0000000000000135E-2</v>
      </c>
    </row>
    <row r="58" spans="2:6" x14ac:dyDescent="0.25">
      <c r="B58" s="132" t="s">
        <v>623</v>
      </c>
      <c r="C58" s="132" t="s">
        <v>19</v>
      </c>
      <c r="D58" s="484">
        <v>211.59079999999997</v>
      </c>
      <c r="E58" s="484">
        <v>183.99199999999999</v>
      </c>
      <c r="F58" s="132">
        <v>9.0000000000000052E-2</v>
      </c>
    </row>
    <row r="59" spans="2:6" x14ac:dyDescent="0.25">
      <c r="B59" s="132" t="s">
        <v>614</v>
      </c>
      <c r="C59" s="132" t="s">
        <v>19</v>
      </c>
      <c r="D59" s="484">
        <v>363.67168750000002</v>
      </c>
      <c r="E59" s="484">
        <v>316.23625000000004</v>
      </c>
      <c r="F59" s="132">
        <v>9.0000000000000135E-2</v>
      </c>
    </row>
    <row r="60" spans="2:6" x14ac:dyDescent="0.25">
      <c r="B60" s="132" t="s">
        <v>624</v>
      </c>
      <c r="C60" s="132" t="s">
        <v>19</v>
      </c>
      <c r="D60" s="484">
        <v>764.37176499999998</v>
      </c>
      <c r="E60" s="484">
        <v>664.67110000000002</v>
      </c>
      <c r="F60" s="132">
        <v>9.0000000000000108E-2</v>
      </c>
    </row>
    <row r="61" spans="2:6" x14ac:dyDescent="0.25">
      <c r="B61" s="132" t="s">
        <v>615</v>
      </c>
      <c r="C61" s="132" t="s">
        <v>19</v>
      </c>
      <c r="D61" s="484">
        <v>609.64599249999992</v>
      </c>
      <c r="E61" s="484">
        <v>530.12694999999997</v>
      </c>
      <c r="F61" s="132">
        <v>9.0000000000000011E-2</v>
      </c>
    </row>
    <row r="62" spans="2:6" x14ac:dyDescent="0.25">
      <c r="B62" s="132" t="s">
        <v>616</v>
      </c>
      <c r="C62" s="132" t="s">
        <v>19</v>
      </c>
      <c r="D62" s="484">
        <v>181.17462249999997</v>
      </c>
      <c r="E62" s="484">
        <v>157.54315</v>
      </c>
      <c r="F62" s="132">
        <v>9.0000000000000011E-2</v>
      </c>
    </row>
    <row r="63" spans="2:6" x14ac:dyDescent="0.25">
      <c r="B63" s="132" t="s">
        <v>625</v>
      </c>
      <c r="C63" s="132" t="s">
        <v>19</v>
      </c>
      <c r="D63" s="484">
        <v>609.64599249999992</v>
      </c>
      <c r="E63" s="484">
        <v>530.12694999999997</v>
      </c>
      <c r="F63" s="132">
        <v>9.0000000000000011E-2</v>
      </c>
    </row>
    <row r="64" spans="2:6" x14ac:dyDescent="0.25">
      <c r="B64" s="132" t="s">
        <v>611</v>
      </c>
      <c r="C64" s="132" t="s">
        <v>19</v>
      </c>
      <c r="D64" s="484">
        <v>764.37176499999998</v>
      </c>
      <c r="E64" s="484">
        <v>664.67110000000002</v>
      </c>
      <c r="F64" s="132">
        <v>9.0000000000000108E-2</v>
      </c>
    </row>
    <row r="65" spans="2:6" x14ac:dyDescent="0.25">
      <c r="B65" s="132" t="s">
        <v>595</v>
      </c>
      <c r="C65" s="132" t="s">
        <v>19</v>
      </c>
      <c r="D65" s="484">
        <v>609.64599249999992</v>
      </c>
      <c r="E65" s="484">
        <v>530.12694999999997</v>
      </c>
      <c r="F65" s="132">
        <v>9.0000000000000011E-2</v>
      </c>
    </row>
    <row r="66" spans="2:6" x14ac:dyDescent="0.25">
      <c r="B66" s="132" t="s">
        <v>596</v>
      </c>
      <c r="C66" s="132" t="s">
        <v>19</v>
      </c>
      <c r="D66" s="484">
        <v>1527.4210874999999</v>
      </c>
      <c r="E66" s="484">
        <v>1328.1922500000001</v>
      </c>
      <c r="F66" s="132">
        <v>9.0000000000000163E-2</v>
      </c>
    </row>
    <row r="67" spans="2:6" x14ac:dyDescent="0.25">
      <c r="B67" s="132" t="s">
        <v>626</v>
      </c>
      <c r="C67" s="132" t="s">
        <v>45</v>
      </c>
      <c r="D67" s="484">
        <v>801.51514999999995</v>
      </c>
      <c r="E67" s="484">
        <v>801.51514999999995</v>
      </c>
      <c r="F67" s="132">
        <v>9.0000000000000038E-2</v>
      </c>
    </row>
    <row r="68" spans="2:6" x14ac:dyDescent="0.25">
      <c r="B68" s="132" t="s">
        <v>618</v>
      </c>
      <c r="C68" s="132" t="s">
        <v>45</v>
      </c>
      <c r="D68" s="484">
        <v>401.33255000000003</v>
      </c>
      <c r="E68" s="484">
        <v>401.33255000000003</v>
      </c>
      <c r="F68" s="132">
        <v>9.0000000000000094E-2</v>
      </c>
    </row>
    <row r="70" spans="2:6" x14ac:dyDescent="0.25">
      <c r="B70" s="132" t="s">
        <v>627</v>
      </c>
    </row>
    <row r="71" spans="2:6" x14ac:dyDescent="0.25">
      <c r="B71" s="132" t="s">
        <v>628</v>
      </c>
      <c r="C71" s="132" t="s">
        <v>19</v>
      </c>
      <c r="D71" s="484">
        <v>4185.5305124999995</v>
      </c>
      <c r="E71" s="484">
        <v>3639.59175</v>
      </c>
      <c r="F71" s="132">
        <v>9.000000000000008E-2</v>
      </c>
    </row>
    <row r="72" spans="2:6" x14ac:dyDescent="0.25">
      <c r="B72" s="132" t="s">
        <v>629</v>
      </c>
    </row>
    <row r="73" spans="2:6" x14ac:dyDescent="0.25">
      <c r="B73" s="132" t="s">
        <v>630</v>
      </c>
      <c r="C73" s="132" t="s">
        <v>19</v>
      </c>
      <c r="D73" s="484">
        <v>764.37176499999998</v>
      </c>
      <c r="E73" s="484">
        <v>664.67110000000002</v>
      </c>
      <c r="F73" s="132">
        <v>9.0000000000000108E-2</v>
      </c>
    </row>
    <row r="74" spans="2:6" x14ac:dyDescent="0.25">
      <c r="B74" s="132" t="s">
        <v>631</v>
      </c>
      <c r="C74" s="132" t="s">
        <v>19</v>
      </c>
      <c r="D74" s="484">
        <v>363.67168750000002</v>
      </c>
      <c r="E74" s="484">
        <v>316.23625000000004</v>
      </c>
      <c r="F74" s="132">
        <v>9.0000000000000135E-2</v>
      </c>
    </row>
    <row r="75" spans="2:6" x14ac:dyDescent="0.25">
      <c r="B75" s="132" t="s">
        <v>632</v>
      </c>
    </row>
    <row r="76" spans="2:6" x14ac:dyDescent="0.25">
      <c r="B76" s="132" t="s">
        <v>633</v>
      </c>
    </row>
    <row r="77" spans="2:6" x14ac:dyDescent="0.25">
      <c r="B77" s="132" t="s">
        <v>634</v>
      </c>
      <c r="C77" s="132" t="s">
        <v>19</v>
      </c>
      <c r="D77" s="484">
        <v>764.37176499999998</v>
      </c>
      <c r="E77" s="484">
        <v>664.67110000000002</v>
      </c>
      <c r="F77" s="132">
        <v>9.0000000000000108E-2</v>
      </c>
    </row>
    <row r="78" spans="2:6" x14ac:dyDescent="0.25">
      <c r="B78" s="132" t="s">
        <v>635</v>
      </c>
      <c r="C78" s="132" t="s">
        <v>19</v>
      </c>
      <c r="D78" s="484">
        <v>364.1411545874999</v>
      </c>
      <c r="E78" s="484">
        <v>316.64448224999995</v>
      </c>
      <c r="F78" s="132">
        <v>9.0000000000000024E-2</v>
      </c>
    </row>
    <row r="79" spans="2:6" x14ac:dyDescent="0.25">
      <c r="B79" s="132" t="s">
        <v>636</v>
      </c>
      <c r="C79" s="132" t="s">
        <v>19</v>
      </c>
      <c r="D79" s="484">
        <v>364.1411545874999</v>
      </c>
      <c r="E79" s="484">
        <v>316.64448224999995</v>
      </c>
      <c r="F79" s="132">
        <v>9.0000000000000024E-2</v>
      </c>
    </row>
    <row r="80" spans="2:6" x14ac:dyDescent="0.25">
      <c r="B80" s="132" t="s">
        <v>621</v>
      </c>
      <c r="C80" s="132" t="s">
        <v>19</v>
      </c>
      <c r="D80" s="484">
        <v>1220.7797328125</v>
      </c>
      <c r="E80" s="484">
        <v>1061.54759375</v>
      </c>
      <c r="F80" s="132">
        <v>9.0000000000000135E-2</v>
      </c>
    </row>
    <row r="81" spans="2:6" x14ac:dyDescent="0.25">
      <c r="B81" s="132" t="s">
        <v>637</v>
      </c>
      <c r="C81" s="132" t="s">
        <v>19</v>
      </c>
      <c r="D81" s="484">
        <v>364.1411545874999</v>
      </c>
      <c r="E81" s="484">
        <v>316.64448224999995</v>
      </c>
      <c r="F81" s="132">
        <v>9.0000000000000024E-2</v>
      </c>
    </row>
    <row r="82" spans="2:6" x14ac:dyDescent="0.25">
      <c r="B82" s="132" t="s">
        <v>638</v>
      </c>
      <c r="C82" s="132" t="s">
        <v>19</v>
      </c>
      <c r="D82" s="484">
        <v>1374.0177575</v>
      </c>
      <c r="E82" s="484">
        <v>1194.7980500000001</v>
      </c>
      <c r="F82" s="132">
        <v>9.0000000000000108E-2</v>
      </c>
    </row>
    <row r="84" spans="2:6" x14ac:dyDescent="0.25">
      <c r="C84" s="132" t="s">
        <v>666</v>
      </c>
      <c r="D84" s="484" t="s">
        <v>664</v>
      </c>
    </row>
    <row r="85" spans="2:6" x14ac:dyDescent="0.25">
      <c r="D85" s="484" t="s">
        <v>7</v>
      </c>
    </row>
    <row r="86" spans="2:6" x14ac:dyDescent="0.25">
      <c r="D86" s="484" t="s">
        <v>9</v>
      </c>
      <c r="E86" s="484" t="s">
        <v>10</v>
      </c>
      <c r="F86" s="132" t="s">
        <v>11</v>
      </c>
    </row>
    <row r="87" spans="2:6" x14ac:dyDescent="0.25">
      <c r="D87" s="484" t="s">
        <v>665</v>
      </c>
    </row>
    <row r="88" spans="2:6" x14ac:dyDescent="0.25">
      <c r="B88" s="132" t="s">
        <v>639</v>
      </c>
    </row>
    <row r="89" spans="2:6" x14ac:dyDescent="0.25">
      <c r="B89" s="132" t="s">
        <v>632</v>
      </c>
      <c r="C89" s="132" t="s">
        <v>19</v>
      </c>
      <c r="D89" s="484">
        <v>364.1411545874999</v>
      </c>
      <c r="E89" s="484">
        <v>316.64448224999995</v>
      </c>
      <c r="F89" s="132">
        <v>9.0000000000000024E-2</v>
      </c>
    </row>
    <row r="90" spans="2:6" x14ac:dyDescent="0.25">
      <c r="B90" s="132" t="s">
        <v>636</v>
      </c>
      <c r="C90" s="132" t="s">
        <v>19</v>
      </c>
      <c r="D90" s="484">
        <v>364.1411545874999</v>
      </c>
      <c r="E90" s="484">
        <v>316.64448224999995</v>
      </c>
      <c r="F90" s="132">
        <v>9.0000000000000024E-2</v>
      </c>
    </row>
    <row r="91" spans="2:6" x14ac:dyDescent="0.25">
      <c r="B91" s="132" t="s">
        <v>640</v>
      </c>
      <c r="C91" s="132" t="s">
        <v>19</v>
      </c>
      <c r="D91" s="484">
        <v>364.1411545874999</v>
      </c>
      <c r="E91" s="484">
        <v>316.64448224999995</v>
      </c>
      <c r="F91" s="132">
        <v>9.0000000000000024E-2</v>
      </c>
    </row>
    <row r="92" spans="2:6" x14ac:dyDescent="0.25">
      <c r="B92" s="132" t="s">
        <v>641</v>
      </c>
      <c r="C92" s="132" t="s">
        <v>19</v>
      </c>
      <c r="D92" s="484">
        <v>75.339549224999985</v>
      </c>
      <c r="E92" s="484">
        <v>65.51265149999999</v>
      </c>
      <c r="F92" s="132">
        <v>8.9999999999999983E-2</v>
      </c>
    </row>
    <row r="93" spans="2:6" x14ac:dyDescent="0.25">
      <c r="B93" s="132" t="s">
        <v>642</v>
      </c>
      <c r="C93" s="132" t="s">
        <v>19</v>
      </c>
      <c r="D93" s="484">
        <v>15.346945212499996</v>
      </c>
      <c r="E93" s="484">
        <v>13.345169749999998</v>
      </c>
      <c r="F93" s="132">
        <v>9.0000000000000135E-2</v>
      </c>
    </row>
    <row r="94" spans="2:6" x14ac:dyDescent="0.25">
      <c r="B94" s="132" t="s">
        <v>629</v>
      </c>
    </row>
    <row r="95" spans="2:6" x14ac:dyDescent="0.25">
      <c r="B95" s="132" t="s">
        <v>632</v>
      </c>
      <c r="C95" s="132" t="s">
        <v>45</v>
      </c>
      <c r="D95" s="484">
        <v>502.26366149999996</v>
      </c>
      <c r="E95" s="484">
        <v>502.26366149999996</v>
      </c>
      <c r="F95" s="132">
        <v>9.0000000000000038E-2</v>
      </c>
    </row>
    <row r="96" spans="2:6" x14ac:dyDescent="0.25">
      <c r="B96" s="132" t="s">
        <v>640</v>
      </c>
      <c r="C96" s="132" t="s">
        <v>45</v>
      </c>
      <c r="D96" s="484">
        <v>1104.0094975</v>
      </c>
      <c r="E96" s="484">
        <v>1104.0094975</v>
      </c>
      <c r="F96" s="132">
        <v>9.0000000000000066E-2</v>
      </c>
    </row>
    <row r="97" spans="2:6" x14ac:dyDescent="0.25">
      <c r="B97" s="132" t="s">
        <v>643</v>
      </c>
      <c r="C97" s="132" t="s">
        <v>45</v>
      </c>
      <c r="D97" s="484">
        <v>302.08611524999998</v>
      </c>
      <c r="E97" s="484">
        <v>302.08611524999998</v>
      </c>
      <c r="F97" s="132">
        <v>9.0000000000000024E-2</v>
      </c>
    </row>
    <row r="98" spans="2:6" x14ac:dyDescent="0.25">
      <c r="B98" s="132" t="s">
        <v>644</v>
      </c>
      <c r="C98" s="132" t="s">
        <v>45</v>
      </c>
      <c r="D98" s="484">
        <v>2.4263945000000002</v>
      </c>
      <c r="E98" s="484">
        <v>2.4263945000000002</v>
      </c>
      <c r="F98" s="132">
        <v>9.0000000000000177E-2</v>
      </c>
    </row>
    <row r="99" spans="2:6" x14ac:dyDescent="0.25">
      <c r="B99" s="132" t="s">
        <v>645</v>
      </c>
    </row>
    <row r="100" spans="2:6" x14ac:dyDescent="0.25">
      <c r="B100" s="132" t="s">
        <v>646</v>
      </c>
    </row>
    <row r="101" spans="2:6" x14ac:dyDescent="0.25">
      <c r="B101" s="132" t="s">
        <v>632</v>
      </c>
      <c r="C101" s="132" t="s">
        <v>19</v>
      </c>
      <c r="D101" s="484">
        <v>364.1411545874999</v>
      </c>
      <c r="E101" s="484">
        <v>316.64448224999995</v>
      </c>
      <c r="F101" s="132">
        <v>9.0000000000000024E-2</v>
      </c>
    </row>
    <row r="102" spans="2:6" x14ac:dyDescent="0.25">
      <c r="B102" s="132" t="s">
        <v>636</v>
      </c>
      <c r="C102" s="132" t="s">
        <v>19</v>
      </c>
      <c r="D102" s="484">
        <v>364.1411545874999</v>
      </c>
      <c r="E102" s="484">
        <v>316.64448224999995</v>
      </c>
      <c r="F102" s="132">
        <v>9.0000000000000024E-2</v>
      </c>
    </row>
    <row r="103" spans="2:6" x14ac:dyDescent="0.25">
      <c r="B103" s="132" t="s">
        <v>640</v>
      </c>
      <c r="C103" s="132" t="s">
        <v>19</v>
      </c>
      <c r="D103" s="484">
        <v>764.55690694999987</v>
      </c>
      <c r="E103" s="484">
        <v>664.83209299999999</v>
      </c>
      <c r="F103" s="132">
        <v>9.0000000000000066E-2</v>
      </c>
    </row>
    <row r="104" spans="2:6" x14ac:dyDescent="0.25">
      <c r="B104" s="132" t="s">
        <v>641</v>
      </c>
      <c r="C104" s="132" t="s">
        <v>19</v>
      </c>
      <c r="D104" s="484">
        <v>75.339549224999985</v>
      </c>
      <c r="E104" s="484">
        <v>65.51265149999999</v>
      </c>
      <c r="F104" s="132">
        <v>8.9999999999999983E-2</v>
      </c>
    </row>
    <row r="105" spans="2:6" x14ac:dyDescent="0.25">
      <c r="B105" s="132" t="s">
        <v>642</v>
      </c>
      <c r="C105" s="132" t="s">
        <v>19</v>
      </c>
      <c r="D105" s="484">
        <v>15.346945212499996</v>
      </c>
      <c r="E105" s="484">
        <v>13.345169749999998</v>
      </c>
      <c r="F105" s="132">
        <v>9.0000000000000135E-2</v>
      </c>
    </row>
    <row r="106" spans="2:6" x14ac:dyDescent="0.25">
      <c r="B106" s="132" t="s">
        <v>629</v>
      </c>
    </row>
    <row r="107" spans="2:6" x14ac:dyDescent="0.25">
      <c r="B107" s="132" t="s">
        <v>632</v>
      </c>
      <c r="C107" s="132" t="s">
        <v>45</v>
      </c>
      <c r="D107" s="484">
        <v>302.43684999999999</v>
      </c>
      <c r="E107" s="484">
        <v>302.43684999999999</v>
      </c>
      <c r="F107" s="132">
        <v>9.0000000000000066E-2</v>
      </c>
    </row>
    <row r="108" spans="2:6" x14ac:dyDescent="0.25">
      <c r="B108" s="132" t="s">
        <v>640</v>
      </c>
      <c r="C108" s="132" t="s">
        <v>45</v>
      </c>
      <c r="D108" s="484">
        <v>903.86069999999995</v>
      </c>
      <c r="E108" s="484">
        <v>903.86069999999995</v>
      </c>
      <c r="F108" s="132">
        <v>9.0000000000000066E-2</v>
      </c>
    </row>
  </sheetData>
  <pageMargins left="0.70866141732283472" right="0.70866141732283472" top="0.74803149606299213" bottom="0.74803149606299213" header="0.31496062992125984" footer="0.31496062992125984"/>
  <pageSetup paperSize="9" scale="7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V767"/>
  <sheetViews>
    <sheetView workbookViewId="0">
      <selection activeCell="H67" sqref="H67"/>
    </sheetView>
  </sheetViews>
  <sheetFormatPr defaultColWidth="9" defaultRowHeight="15" x14ac:dyDescent="0.2"/>
  <cols>
    <col min="1" max="1" width="43.5703125" style="485" customWidth="1"/>
    <col min="2" max="2" width="12.85546875" style="485" customWidth="1"/>
    <col min="3" max="3" width="13.140625" style="485" customWidth="1"/>
    <col min="4" max="4" width="12.5703125" style="485" customWidth="1"/>
    <col min="5" max="5" width="12.5703125" style="486" customWidth="1"/>
    <col min="6" max="6" width="11" style="244" customWidth="1"/>
    <col min="7" max="8" width="13.85546875" style="243" customWidth="1"/>
    <col min="9" max="9" width="11.85546875" style="244" customWidth="1"/>
    <col min="10" max="11" width="13.85546875" style="243" customWidth="1"/>
    <col min="12" max="12" width="11.85546875" style="487" customWidth="1"/>
    <col min="13" max="14" width="13.85546875" style="243" customWidth="1"/>
    <col min="15" max="15" width="11.85546875" style="244" customWidth="1"/>
    <col min="16" max="16" width="13.7109375" style="245" hidden="1"/>
    <col min="17" max="17" width="13.7109375" style="246" hidden="1"/>
    <col min="18" max="18" width="13.7109375" style="247" hidden="1"/>
    <col min="19" max="256" width="9.140625" style="248" customWidth="1"/>
  </cols>
  <sheetData>
    <row r="1" spans="1:18" ht="23.25" x14ac:dyDescent="0.2">
      <c r="A1" s="1057" t="s">
        <v>894</v>
      </c>
      <c r="B1" s="1058"/>
      <c r="C1" s="1058"/>
      <c r="D1" s="1058"/>
      <c r="E1" s="1058"/>
      <c r="F1" s="1058"/>
      <c r="G1" s="1058"/>
      <c r="H1" s="1058"/>
      <c r="I1" s="1058"/>
      <c r="J1" s="1058"/>
      <c r="K1" s="1058"/>
      <c r="L1" s="1058"/>
      <c r="M1" s="1058"/>
      <c r="N1" s="1058"/>
      <c r="O1" s="1058"/>
      <c r="P1" s="1058"/>
      <c r="Q1" s="1058"/>
      <c r="R1" s="1058"/>
    </row>
    <row r="2" spans="1:18" ht="18" x14ac:dyDescent="0.2">
      <c r="A2" s="488"/>
      <c r="B2" s="488"/>
      <c r="C2" s="488"/>
      <c r="D2" s="488"/>
      <c r="E2" s="489"/>
      <c r="F2" s="263"/>
      <c r="G2" s="490"/>
      <c r="H2" s="490"/>
      <c r="I2" s="263"/>
      <c r="J2" s="490"/>
      <c r="K2" s="490"/>
      <c r="L2" s="491"/>
      <c r="M2" s="490"/>
      <c r="N2" s="490"/>
      <c r="O2" s="263"/>
      <c r="P2" s="264"/>
      <c r="Q2" s="265"/>
      <c r="R2" s="266"/>
    </row>
    <row r="3" spans="1:18" s="244" customFormat="1" ht="12.75" x14ac:dyDescent="0.2">
      <c r="A3" s="492" t="s">
        <v>2</v>
      </c>
      <c r="B3" s="493" t="s">
        <v>666</v>
      </c>
      <c r="C3" s="1032" t="s">
        <v>938</v>
      </c>
      <c r="D3" s="1033"/>
      <c r="E3" s="1034"/>
      <c r="F3" s="493" t="s">
        <v>666</v>
      </c>
      <c r="G3" s="1032" t="s">
        <v>849</v>
      </c>
      <c r="H3" s="1033"/>
      <c r="I3" s="1034"/>
      <c r="J3" s="1032" t="s">
        <v>766</v>
      </c>
      <c r="K3" s="1033"/>
      <c r="L3" s="1034"/>
      <c r="M3" s="996" t="s">
        <v>699</v>
      </c>
      <c r="N3" s="997"/>
      <c r="O3" s="998"/>
      <c r="P3" s="996" t="s">
        <v>664</v>
      </c>
      <c r="Q3" s="997"/>
      <c r="R3" s="998"/>
    </row>
    <row r="4" spans="1:18" s="244" customFormat="1" ht="12.75" x14ac:dyDescent="0.2">
      <c r="A4" s="271"/>
      <c r="B4" s="312"/>
      <c r="C4" s="1032" t="s">
        <v>8</v>
      </c>
      <c r="D4" s="1033"/>
      <c r="E4" s="1034"/>
      <c r="F4" s="312"/>
      <c r="G4" s="1032" t="s">
        <v>8</v>
      </c>
      <c r="H4" s="1033"/>
      <c r="I4" s="1034"/>
      <c r="J4" s="1033" t="s">
        <v>8</v>
      </c>
      <c r="K4" s="1033"/>
      <c r="L4" s="1034"/>
      <c r="M4" s="999" t="s">
        <v>8</v>
      </c>
      <c r="N4" s="1000"/>
      <c r="O4" s="1001"/>
      <c r="P4" s="999" t="s">
        <v>8</v>
      </c>
      <c r="Q4" s="1000"/>
      <c r="R4" s="1001"/>
    </row>
    <row r="5" spans="1:18" s="244" customFormat="1" ht="14.25" customHeight="1" x14ac:dyDescent="0.2">
      <c r="A5" s="271"/>
      <c r="B5" s="312"/>
      <c r="C5" s="495" t="s">
        <v>9</v>
      </c>
      <c r="D5" s="493" t="s">
        <v>10</v>
      </c>
      <c r="E5" s="469" t="s">
        <v>11</v>
      </c>
      <c r="F5" s="312"/>
      <c r="G5" s="495" t="s">
        <v>9</v>
      </c>
      <c r="H5" s="493" t="s">
        <v>10</v>
      </c>
      <c r="I5" s="496" t="s">
        <v>11</v>
      </c>
      <c r="J5" s="495" t="s">
        <v>9</v>
      </c>
      <c r="K5" s="493" t="s">
        <v>10</v>
      </c>
      <c r="L5" s="496" t="s">
        <v>11</v>
      </c>
      <c r="M5" s="273" t="s">
        <v>9</v>
      </c>
      <c r="N5" s="274" t="s">
        <v>10</v>
      </c>
      <c r="O5" s="497" t="s">
        <v>11</v>
      </c>
      <c r="P5" s="273" t="s">
        <v>9</v>
      </c>
      <c r="Q5" s="274" t="s">
        <v>10</v>
      </c>
      <c r="R5" s="497" t="s">
        <v>11</v>
      </c>
    </row>
    <row r="6" spans="1:18" s="244" customFormat="1" ht="12.75" x14ac:dyDescent="0.2">
      <c r="A6" s="271"/>
      <c r="B6" s="498"/>
      <c r="C6" s="1032" t="s">
        <v>939</v>
      </c>
      <c r="D6" s="1033"/>
      <c r="E6" s="1034"/>
      <c r="F6" s="498"/>
      <c r="G6" s="1032" t="s">
        <v>850</v>
      </c>
      <c r="H6" s="1033"/>
      <c r="I6" s="1034"/>
      <c r="J6" s="1033" t="s">
        <v>767</v>
      </c>
      <c r="K6" s="1033"/>
      <c r="L6" s="1034"/>
      <c r="M6" s="992" t="s">
        <v>700</v>
      </c>
      <c r="N6" s="993"/>
      <c r="O6" s="1045"/>
      <c r="P6" s="992" t="s">
        <v>665</v>
      </c>
      <c r="Q6" s="993"/>
      <c r="R6" s="1045"/>
    </row>
    <row r="7" spans="1:18" s="269" customFormat="1" ht="12.75" x14ac:dyDescent="0.2">
      <c r="A7" s="500"/>
      <c r="B7" s="500"/>
      <c r="C7" s="500"/>
      <c r="D7" s="500"/>
      <c r="E7" s="501"/>
      <c r="F7" s="498"/>
      <c r="G7" s="502"/>
      <c r="H7" s="502"/>
      <c r="I7" s="498"/>
      <c r="J7" s="437"/>
      <c r="K7" s="437"/>
      <c r="L7" s="503"/>
      <c r="M7" s="504"/>
      <c r="N7" s="504"/>
      <c r="O7" s="505"/>
      <c r="P7" s="344"/>
      <c r="Q7" s="344"/>
      <c r="R7" s="506"/>
    </row>
    <row r="8" spans="1:18" x14ac:dyDescent="0.2">
      <c r="A8" s="349" t="s">
        <v>48</v>
      </c>
      <c r="B8" s="349"/>
      <c r="C8" s="349"/>
      <c r="D8" s="349"/>
      <c r="E8" s="507"/>
      <c r="F8" s="432"/>
      <c r="G8" s="254"/>
      <c r="H8" s="254"/>
      <c r="I8" s="255"/>
      <c r="J8" s="254"/>
      <c r="K8" s="254"/>
      <c r="L8" s="508"/>
      <c r="M8" s="254"/>
      <c r="N8" s="254"/>
      <c r="O8" s="255"/>
      <c r="P8" s="165"/>
      <c r="Q8" s="165"/>
      <c r="R8" s="258"/>
    </row>
    <row r="9" spans="1:18" x14ac:dyDescent="0.2">
      <c r="A9" s="349" t="s">
        <v>566</v>
      </c>
      <c r="B9" s="349"/>
      <c r="C9" s="349"/>
      <c r="D9" s="349"/>
      <c r="E9" s="507"/>
      <c r="F9" s="432"/>
      <c r="G9" s="254"/>
      <c r="H9" s="254"/>
      <c r="I9" s="255"/>
      <c r="J9" s="254"/>
      <c r="K9" s="254"/>
      <c r="L9" s="508"/>
      <c r="M9" s="254"/>
      <c r="N9" s="254"/>
      <c r="O9" s="509"/>
      <c r="P9" s="165"/>
      <c r="Q9" s="165"/>
      <c r="R9" s="360"/>
    </row>
    <row r="10" spans="1:18" x14ac:dyDescent="0.2">
      <c r="A10" s="510" t="s">
        <v>72</v>
      </c>
      <c r="B10" s="344" t="s">
        <v>19</v>
      </c>
      <c r="C10" s="511">
        <f t="shared" ref="C10" si="0">D10*1.15</f>
        <v>399.11600014112247</v>
      </c>
      <c r="D10" s="511">
        <f t="shared" ref="D10" si="1">H10*1.06</f>
        <v>347.05739142706307</v>
      </c>
      <c r="E10" s="512">
        <v>0.06</v>
      </c>
      <c r="F10" s="344" t="s">
        <v>19</v>
      </c>
      <c r="G10" s="513">
        <f>H10*1.15</f>
        <v>376.52452843502124</v>
      </c>
      <c r="H10" s="513">
        <f>K10*1.055</f>
        <v>327.41263342175762</v>
      </c>
      <c r="I10" s="503">
        <v>5.5E-2</v>
      </c>
      <c r="J10" s="513">
        <f>K10*1.15</f>
        <v>356.89528761613388</v>
      </c>
      <c r="K10" s="513">
        <f>N10*1.061</f>
        <v>310.3437283618556</v>
      </c>
      <c r="L10" s="503">
        <v>6.0999999999999999E-2</v>
      </c>
      <c r="M10" s="514">
        <f>N10*1.15</f>
        <v>336.37633140069175</v>
      </c>
      <c r="N10" s="514">
        <f>Q10*1.06</f>
        <v>292.50115773973198</v>
      </c>
      <c r="O10" s="515">
        <f>(N10-Q10)/Q10</f>
        <v>6.0000000000000019E-2</v>
      </c>
      <c r="P10" s="257">
        <v>317.33616169876581</v>
      </c>
      <c r="Q10" s="257">
        <v>275.94448843370941</v>
      </c>
      <c r="R10" s="261">
        <v>8.9999999999999983E-2</v>
      </c>
    </row>
    <row r="11" spans="1:18" x14ac:dyDescent="0.2">
      <c r="A11" s="238"/>
      <c r="B11" s="259"/>
      <c r="C11" s="238"/>
      <c r="D11" s="238"/>
      <c r="E11" s="507"/>
      <c r="F11" s="259"/>
      <c r="G11" s="516"/>
      <c r="H11" s="516"/>
      <c r="I11" s="503"/>
      <c r="J11" s="516"/>
      <c r="K11" s="516"/>
      <c r="L11" s="508"/>
      <c r="M11" s="516"/>
      <c r="N11" s="516"/>
      <c r="O11" s="255"/>
      <c r="P11" s="165"/>
      <c r="Q11" s="165"/>
      <c r="R11" s="360"/>
    </row>
    <row r="12" spans="1:18" x14ac:dyDescent="0.2">
      <c r="A12" s="349" t="s">
        <v>567</v>
      </c>
      <c r="B12" s="432"/>
      <c r="C12" s="349"/>
      <c r="D12" s="349"/>
      <c r="E12" s="507"/>
      <c r="F12" s="432"/>
      <c r="G12" s="516"/>
      <c r="H12" s="516"/>
      <c r="I12" s="503"/>
      <c r="J12" s="516"/>
      <c r="K12" s="516"/>
      <c r="L12" s="508"/>
      <c r="M12" s="516"/>
      <c r="N12" s="516"/>
      <c r="O12" s="255"/>
      <c r="P12" s="165"/>
      <c r="Q12" s="165"/>
      <c r="R12" s="360"/>
    </row>
    <row r="13" spans="1:18" x14ac:dyDescent="0.2">
      <c r="A13" s="238" t="s">
        <v>52</v>
      </c>
      <c r="B13" s="259"/>
      <c r="C13" s="238"/>
      <c r="D13" s="238"/>
      <c r="E13" s="507"/>
      <c r="F13" s="259"/>
      <c r="G13" s="516"/>
      <c r="H13" s="516"/>
      <c r="I13" s="503"/>
      <c r="J13" s="516"/>
      <c r="K13" s="516"/>
      <c r="L13" s="508"/>
      <c r="M13" s="517"/>
      <c r="N13" s="517"/>
      <c r="O13" s="518"/>
      <c r="P13" s="165"/>
      <c r="Q13" s="165"/>
      <c r="R13" s="360"/>
    </row>
    <row r="14" spans="1:18" x14ac:dyDescent="0.2">
      <c r="A14" s="238" t="s">
        <v>846</v>
      </c>
      <c r="B14" s="312" t="s">
        <v>19</v>
      </c>
      <c r="C14" s="511">
        <f t="shared" ref="C14:C17" si="2">D14*1.15</f>
        <v>16.948497441309428</v>
      </c>
      <c r="D14" s="511">
        <f t="shared" ref="D14" si="3">H14*1.06</f>
        <v>14.737823862008199</v>
      </c>
      <c r="E14" s="507">
        <v>0.06</v>
      </c>
      <c r="F14" s="312" t="s">
        <v>19</v>
      </c>
      <c r="G14" s="513">
        <f>H14*1.15</f>
        <v>15.989148529537195</v>
      </c>
      <c r="H14" s="513">
        <f>K14*1.055</f>
        <v>13.903607416988866</v>
      </c>
      <c r="I14" s="503">
        <v>5.5E-2</v>
      </c>
      <c r="J14" s="513">
        <f t="shared" ref="J14:J17" si="4">K14*1.15</f>
        <v>15.155591023258005</v>
      </c>
      <c r="K14" s="513">
        <f t="shared" ref="K14:K17" si="5">N14*1.061</f>
        <v>13.178774802833049</v>
      </c>
      <c r="L14" s="503">
        <v>6.0999999999999999E-2</v>
      </c>
      <c r="M14" s="513">
        <f>N14*1.15</f>
        <v>14.284251671308205</v>
      </c>
      <c r="N14" s="513">
        <f>Q14*1.06</f>
        <v>12.421088409833223</v>
      </c>
      <c r="O14" s="515">
        <f>(N14-Q14)/Q14</f>
        <v>6.0000000000000019E-2</v>
      </c>
      <c r="P14" s="257">
        <v>13.475709123875665</v>
      </c>
      <c r="Q14" s="257">
        <v>11.718007933804927</v>
      </c>
      <c r="R14" s="261">
        <v>9.0000000000000038E-2</v>
      </c>
    </row>
    <row r="15" spans="1:18" x14ac:dyDescent="0.2">
      <c r="A15" s="238" t="s">
        <v>851</v>
      </c>
      <c r="B15" s="312" t="s">
        <v>19</v>
      </c>
      <c r="C15" s="511">
        <f t="shared" si="2"/>
        <v>17.754015313852292</v>
      </c>
      <c r="D15" s="511">
        <f>H15*1.06</f>
        <v>15.438274185958516</v>
      </c>
      <c r="E15" s="507">
        <v>0.06</v>
      </c>
      <c r="F15" s="312" t="s">
        <v>19</v>
      </c>
      <c r="G15" s="513">
        <f t="shared" ref="G15:G24" si="6">H15*1.15</f>
        <v>16.749071050804048</v>
      </c>
      <c r="H15" s="513">
        <f>K15*1.055</f>
        <v>14.564409609394826</v>
      </c>
      <c r="I15" s="503">
        <v>5.5E-2</v>
      </c>
      <c r="J15" s="513">
        <f t="shared" si="4"/>
        <v>15.875896730619951</v>
      </c>
      <c r="K15" s="513">
        <f t="shared" si="5"/>
        <v>13.805127591843437</v>
      </c>
      <c r="L15" s="503">
        <v>6.0999999999999999E-2</v>
      </c>
      <c r="M15" s="513">
        <f t="shared" ref="M15:M24" si="7">N15*1.15</f>
        <v>14.963144892195997</v>
      </c>
      <c r="N15" s="513">
        <f t="shared" ref="N15:N30" si="8">Q15*1.06</f>
        <v>13.011430341039999</v>
      </c>
      <c r="O15" s="515">
        <f t="shared" ref="O15:O30" si="9">(N15-Q15)/Q15</f>
        <v>6.0000000000000012E-2</v>
      </c>
      <c r="P15" s="257">
        <v>14.116174426599997</v>
      </c>
      <c r="Q15" s="257">
        <v>12.274934283999999</v>
      </c>
      <c r="R15" s="261">
        <v>9.0000000000000038E-2</v>
      </c>
    </row>
    <row r="16" spans="1:18" x14ac:dyDescent="0.2">
      <c r="A16" s="238" t="s">
        <v>848</v>
      </c>
      <c r="B16" s="312" t="s">
        <v>19</v>
      </c>
      <c r="C16" s="511">
        <f t="shared" si="2"/>
        <v>21.119020541942906</v>
      </c>
      <c r="D16" s="511">
        <f>H16*1.06</f>
        <v>18.364365688646007</v>
      </c>
      <c r="E16" s="507">
        <v>0.06</v>
      </c>
      <c r="F16" s="312" t="s">
        <v>19</v>
      </c>
      <c r="G16" s="513">
        <f t="shared" si="6"/>
        <v>19.923604284851798</v>
      </c>
      <c r="H16" s="513">
        <f t="shared" ref="H16:H24" si="10">K16*1.055</f>
        <v>17.324873291175479</v>
      </c>
      <c r="I16" s="503">
        <v>5.5E-2</v>
      </c>
      <c r="J16" s="513">
        <f t="shared" si="4"/>
        <v>18.884932971423506</v>
      </c>
      <c r="K16" s="513">
        <f t="shared" si="5"/>
        <v>16.421680844716093</v>
      </c>
      <c r="L16" s="503">
        <v>6.0999999999999999E-2</v>
      </c>
      <c r="M16" s="513">
        <f t="shared" si="7"/>
        <v>17.799182819437799</v>
      </c>
      <c r="N16" s="513">
        <f t="shared" si="8"/>
        <v>15.477550277772002</v>
      </c>
      <c r="O16" s="515">
        <f t="shared" si="9"/>
        <v>6.0000000000000074E-2</v>
      </c>
      <c r="P16" s="257">
        <v>16.791681905129998</v>
      </c>
      <c r="Q16" s="257">
        <v>14.601462526200001</v>
      </c>
      <c r="R16" s="261">
        <v>9.0000000000000122E-2</v>
      </c>
    </row>
    <row r="17" spans="1:18" x14ac:dyDescent="0.2">
      <c r="A17" s="238" t="s">
        <v>847</v>
      </c>
      <c r="B17" s="312" t="s">
        <v>19</v>
      </c>
      <c r="C17" s="511">
        <f t="shared" si="2"/>
        <v>26.383292524538643</v>
      </c>
      <c r="D17" s="511">
        <f>H17*1.06</f>
        <v>22.941993499598823</v>
      </c>
      <c r="E17" s="507">
        <v>0.06</v>
      </c>
      <c r="F17" s="312" t="s">
        <v>19</v>
      </c>
      <c r="G17" s="513">
        <f t="shared" si="6"/>
        <v>24.889898608055322</v>
      </c>
      <c r="H17" s="513">
        <f t="shared" si="10"/>
        <v>21.643390093961152</v>
      </c>
      <c r="I17" s="503">
        <v>5.5E-2</v>
      </c>
      <c r="J17" s="513">
        <f t="shared" si="4"/>
        <v>23.592320955502679</v>
      </c>
      <c r="K17" s="513">
        <f t="shared" si="5"/>
        <v>20.515061700437112</v>
      </c>
      <c r="L17" s="503">
        <v>6.0999999999999999E-2</v>
      </c>
      <c r="M17" s="513">
        <f t="shared" si="7"/>
        <v>22.235929270030798</v>
      </c>
      <c r="N17" s="513">
        <f t="shared" si="8"/>
        <v>19.335590669592001</v>
      </c>
      <c r="O17" s="515">
        <f t="shared" si="9"/>
        <v>6.0000000000000095E-2</v>
      </c>
      <c r="P17" s="257">
        <v>20.977291764179999</v>
      </c>
      <c r="Q17" s="257">
        <v>18.241123273199999</v>
      </c>
      <c r="R17" s="261">
        <v>9.0000000000000024E-2</v>
      </c>
    </row>
    <row r="18" spans="1:18" x14ac:dyDescent="0.2">
      <c r="A18" s="238" t="s">
        <v>57</v>
      </c>
      <c r="B18" s="312"/>
      <c r="C18" s="238"/>
      <c r="D18" s="238"/>
      <c r="E18" s="507"/>
      <c r="F18" s="312"/>
      <c r="G18" s="513"/>
      <c r="H18" s="513"/>
      <c r="I18" s="503"/>
      <c r="J18" s="513"/>
      <c r="K18" s="513"/>
      <c r="L18" s="503"/>
      <c r="M18" s="513"/>
      <c r="N18" s="513"/>
      <c r="O18" s="519"/>
      <c r="P18" s="165"/>
      <c r="Q18" s="165"/>
      <c r="R18" s="360"/>
    </row>
    <row r="19" spans="1:18" x14ac:dyDescent="0.2">
      <c r="A19" s="238" t="s">
        <v>846</v>
      </c>
      <c r="B19" s="312" t="s">
        <v>19</v>
      </c>
      <c r="C19" s="511">
        <f t="shared" ref="C19:C24" si="11">D19*1.15</f>
        <v>16.950073099999997</v>
      </c>
      <c r="D19" s="511">
        <f t="shared" ref="D19:D24" si="12">H19*1.06</f>
        <v>14.739193999999999</v>
      </c>
      <c r="E19" s="507">
        <v>0.06</v>
      </c>
      <c r="F19" s="312" t="s">
        <v>19</v>
      </c>
      <c r="G19" s="513">
        <f t="shared" si="6"/>
        <v>15.990634999999997</v>
      </c>
      <c r="H19" s="513">
        <f>K19*1.055</f>
        <v>13.9049</v>
      </c>
      <c r="I19" s="503">
        <v>5.5E-2</v>
      </c>
      <c r="J19" s="520">
        <f>K19*1.15</f>
        <v>15.156999999999998</v>
      </c>
      <c r="K19" s="513">
        <v>13.18</v>
      </c>
      <c r="L19" s="503">
        <v>6.0999999999999999E-2</v>
      </c>
      <c r="M19" s="513">
        <f t="shared" si="7"/>
        <v>22.08042384675737</v>
      </c>
      <c r="N19" s="513">
        <f t="shared" si="8"/>
        <v>19.200368562397713</v>
      </c>
      <c r="O19" s="515">
        <f t="shared" si="9"/>
        <v>6.0000000000000046E-2</v>
      </c>
      <c r="P19" s="257">
        <v>20.83058853467676</v>
      </c>
      <c r="Q19" s="257">
        <v>18.113555247545012</v>
      </c>
      <c r="R19" s="360">
        <v>8.9999999999999969E-2</v>
      </c>
    </row>
    <row r="20" spans="1:18" x14ac:dyDescent="0.2">
      <c r="A20" s="238" t="s">
        <v>957</v>
      </c>
      <c r="B20" s="312" t="s">
        <v>19</v>
      </c>
      <c r="C20" s="511">
        <f>D20*1.15</f>
        <v>30.20481654725624</v>
      </c>
      <c r="D20" s="521">
        <f>(H20*E20)+H20</f>
        <v>26.26505786717934</v>
      </c>
      <c r="E20" s="507">
        <v>0.08</v>
      </c>
      <c r="F20" s="312" t="s">
        <v>19</v>
      </c>
      <c r="G20" s="513">
        <f t="shared" si="6"/>
        <v>27.96742272894096</v>
      </c>
      <c r="H20" s="513">
        <f>K20*1.055</f>
        <v>24.319498025166055</v>
      </c>
      <c r="I20" s="503">
        <v>5.5E-2</v>
      </c>
      <c r="J20" s="513">
        <f t="shared" ref="J20:J24" si="13">K20*1.15</f>
        <v>26.509405430275795</v>
      </c>
      <c r="K20" s="513">
        <f t="shared" ref="K20:K24" si="14">N20*1.061</f>
        <v>23.051656895891998</v>
      </c>
      <c r="L20" s="503">
        <v>6.0999999999999999E-2</v>
      </c>
      <c r="M20" s="513">
        <f t="shared" si="7"/>
        <v>24.985302007799998</v>
      </c>
      <c r="N20" s="513">
        <f t="shared" si="8"/>
        <v>21.726349572</v>
      </c>
      <c r="O20" s="515">
        <f t="shared" si="9"/>
        <v>5.9999999999999977E-2</v>
      </c>
      <c r="P20" s="257">
        <v>23.571039629999998</v>
      </c>
      <c r="Q20" s="257">
        <v>20.496556200000001</v>
      </c>
      <c r="R20" s="360">
        <v>9.0000000000000094E-2</v>
      </c>
    </row>
    <row r="21" spans="1:18" x14ac:dyDescent="0.2">
      <c r="A21" s="238" t="s">
        <v>54</v>
      </c>
      <c r="B21" s="312" t="s">
        <v>19</v>
      </c>
      <c r="C21" s="511">
        <f t="shared" ref="C21:C22" si="15">D21*1.15</f>
        <v>34.431497146608272</v>
      </c>
      <c r="D21" s="521">
        <f t="shared" ref="D21:D22" si="16">(H21*E21)+H21</f>
        <v>29.940432301398499</v>
      </c>
      <c r="E21" s="507">
        <v>0.08</v>
      </c>
      <c r="F21" s="312" t="s">
        <v>19</v>
      </c>
      <c r="G21" s="513">
        <f t="shared" si="6"/>
        <v>31.88101587648914</v>
      </c>
      <c r="H21" s="513">
        <f t="shared" si="10"/>
        <v>27.722622501294907</v>
      </c>
      <c r="I21" s="503">
        <v>5.5E-2</v>
      </c>
      <c r="J21" s="513">
        <f t="shared" si="13"/>
        <v>30.21897239477644</v>
      </c>
      <c r="K21" s="513">
        <f t="shared" si="14"/>
        <v>26.277367299805601</v>
      </c>
      <c r="L21" s="503">
        <v>6.0999999999999999E-2</v>
      </c>
      <c r="M21" s="513">
        <f t="shared" si="7"/>
        <v>28.481595094039999</v>
      </c>
      <c r="N21" s="513">
        <f t="shared" si="8"/>
        <v>24.766604429600001</v>
      </c>
      <c r="O21" s="515">
        <f t="shared" si="9"/>
        <v>6.0000000000000116E-2</v>
      </c>
      <c r="P21" s="257">
        <v>26.869429333999996</v>
      </c>
      <c r="Q21" s="257">
        <v>23.364721159999998</v>
      </c>
      <c r="R21" s="360">
        <v>9.0000000000000066E-2</v>
      </c>
    </row>
    <row r="22" spans="1:18" x14ac:dyDescent="0.2">
      <c r="A22" s="238" t="s">
        <v>847</v>
      </c>
      <c r="B22" s="312" t="s">
        <v>19</v>
      </c>
      <c r="C22" s="511">
        <f t="shared" si="15"/>
        <v>48.760889548077458</v>
      </c>
      <c r="D22" s="521">
        <f t="shared" si="16"/>
        <v>42.400773520067361</v>
      </c>
      <c r="E22" s="507">
        <v>0.27479999999999999</v>
      </c>
      <c r="F22" s="312" t="s">
        <v>19</v>
      </c>
      <c r="G22" s="513">
        <f t="shared" si="6"/>
        <v>38.249834913772723</v>
      </c>
      <c r="H22" s="513">
        <f t="shared" si="10"/>
        <v>33.260726011976281</v>
      </c>
      <c r="I22" s="503">
        <v>5.5E-2</v>
      </c>
      <c r="J22" s="513">
        <f t="shared" si="13"/>
        <v>36.255767690779834</v>
      </c>
      <c r="K22" s="513">
        <f t="shared" si="14"/>
        <v>31.526754513721595</v>
      </c>
      <c r="L22" s="503">
        <v>6.0999999999999999E-2</v>
      </c>
      <c r="M22" s="513">
        <f t="shared" si="7"/>
        <v>34.171317333439994</v>
      </c>
      <c r="N22" s="513">
        <f t="shared" si="8"/>
        <v>29.714188985599996</v>
      </c>
      <c r="O22" s="515">
        <f t="shared" si="9"/>
        <v>6.0000000000000019E-2</v>
      </c>
      <c r="P22" s="257">
        <v>32.23709182399999</v>
      </c>
      <c r="Q22" s="257">
        <v>28.032253759999996</v>
      </c>
      <c r="R22" s="360">
        <v>9.0000000000000038E-2</v>
      </c>
    </row>
    <row r="23" spans="1:18" x14ac:dyDescent="0.2">
      <c r="A23" s="238" t="s">
        <v>59</v>
      </c>
      <c r="B23" s="312" t="s">
        <v>19</v>
      </c>
      <c r="C23" s="511">
        <f t="shared" si="11"/>
        <v>12.711373080982078</v>
      </c>
      <c r="D23" s="511">
        <f t="shared" si="12"/>
        <v>11.053367896506156</v>
      </c>
      <c r="E23" s="507">
        <v>0.06</v>
      </c>
      <c r="F23" s="312" t="s">
        <v>19</v>
      </c>
      <c r="G23" s="513">
        <f t="shared" si="6"/>
        <v>11.991861397152903</v>
      </c>
      <c r="H23" s="513">
        <f t="shared" si="10"/>
        <v>10.427705562741655</v>
      </c>
      <c r="I23" s="503">
        <v>5.5E-2</v>
      </c>
      <c r="J23" s="513">
        <f t="shared" si="13"/>
        <v>11.366693267443511</v>
      </c>
      <c r="K23" s="513">
        <f t="shared" si="14"/>
        <v>9.8840811021247923</v>
      </c>
      <c r="L23" s="503">
        <v>6.0999999999999999E-2</v>
      </c>
      <c r="M23" s="513">
        <f t="shared" si="7"/>
        <v>10.713188753481159</v>
      </c>
      <c r="N23" s="513">
        <f t="shared" si="8"/>
        <v>9.3158163073749218</v>
      </c>
      <c r="O23" s="515">
        <f t="shared" si="9"/>
        <v>6.0000000000000143E-2</v>
      </c>
      <c r="P23" s="257">
        <v>10.106781842906752</v>
      </c>
      <c r="Q23" s="257">
        <v>8.7885059503536986</v>
      </c>
      <c r="R23" s="360">
        <v>9.0000000000000122E-2</v>
      </c>
    </row>
    <row r="24" spans="1:18" x14ac:dyDescent="0.2">
      <c r="A24" s="238" t="s">
        <v>60</v>
      </c>
      <c r="B24" s="312" t="s">
        <v>19</v>
      </c>
      <c r="C24" s="511">
        <f t="shared" si="11"/>
        <v>16.948497441309428</v>
      </c>
      <c r="D24" s="511">
        <f t="shared" si="12"/>
        <v>14.737823862008199</v>
      </c>
      <c r="E24" s="507">
        <v>0.06</v>
      </c>
      <c r="F24" s="312" t="s">
        <v>19</v>
      </c>
      <c r="G24" s="513">
        <f t="shared" si="6"/>
        <v>15.989148529537195</v>
      </c>
      <c r="H24" s="513">
        <f t="shared" si="10"/>
        <v>13.903607416988866</v>
      </c>
      <c r="I24" s="503">
        <v>5.5E-2</v>
      </c>
      <c r="J24" s="513">
        <f t="shared" si="13"/>
        <v>15.155591023258005</v>
      </c>
      <c r="K24" s="513">
        <f t="shared" si="14"/>
        <v>13.178774802833049</v>
      </c>
      <c r="L24" s="503">
        <v>6.0999999999999999E-2</v>
      </c>
      <c r="M24" s="513">
        <f t="shared" si="7"/>
        <v>14.284251671308205</v>
      </c>
      <c r="N24" s="513">
        <f t="shared" si="8"/>
        <v>12.421088409833223</v>
      </c>
      <c r="O24" s="515">
        <f t="shared" si="9"/>
        <v>6.0000000000000019E-2</v>
      </c>
      <c r="P24" s="257">
        <v>13.475709123875665</v>
      </c>
      <c r="Q24" s="257">
        <v>11.718007933804927</v>
      </c>
      <c r="R24" s="360">
        <v>9.0000000000000038E-2</v>
      </c>
    </row>
    <row r="25" spans="1:18" x14ac:dyDescent="0.2">
      <c r="A25" s="238"/>
      <c r="B25" s="312"/>
      <c r="C25" s="238"/>
      <c r="D25" s="238"/>
      <c r="E25" s="507"/>
      <c r="F25" s="312"/>
      <c r="G25" s="513"/>
      <c r="H25" s="513"/>
      <c r="I25" s="503"/>
      <c r="J25" s="513"/>
      <c r="K25" s="513"/>
      <c r="L25" s="503"/>
      <c r="M25" s="513"/>
      <c r="N25" s="513"/>
      <c r="O25" s="515"/>
      <c r="P25" s="257"/>
      <c r="Q25" s="257"/>
      <c r="R25" s="360"/>
    </row>
    <row r="26" spans="1:18" x14ac:dyDescent="0.2">
      <c r="A26" s="349" t="s">
        <v>568</v>
      </c>
      <c r="B26" s="312"/>
      <c r="C26" s="349"/>
      <c r="D26" s="349"/>
      <c r="E26" s="507"/>
      <c r="F26" s="312"/>
      <c r="G26" s="513"/>
      <c r="H26" s="513"/>
      <c r="I26" s="503"/>
      <c r="J26" s="513"/>
      <c r="K26" s="513"/>
      <c r="L26" s="503"/>
      <c r="M26" s="513"/>
      <c r="N26" s="513"/>
      <c r="O26" s="519"/>
      <c r="P26" s="165"/>
      <c r="Q26" s="165"/>
      <c r="R26" s="360"/>
    </row>
    <row r="27" spans="1:18" ht="25.5" x14ac:dyDescent="0.2">
      <c r="A27" s="235" t="s">
        <v>82</v>
      </c>
      <c r="B27" s="312" t="s">
        <v>19</v>
      </c>
      <c r="C27" s="511">
        <f t="shared" ref="C27:C30" si="17">D27*1.15</f>
        <v>6379.3306249360649</v>
      </c>
      <c r="D27" s="511">
        <f t="shared" ref="D27:D30" si="18">H27*1.06</f>
        <v>5547.2440216835348</v>
      </c>
      <c r="E27" s="507">
        <v>0.06</v>
      </c>
      <c r="F27" s="312" t="s">
        <v>19</v>
      </c>
      <c r="G27" s="513">
        <f>H27*1.15</f>
        <v>6018.2364386189283</v>
      </c>
      <c r="H27" s="513">
        <f>K27*1.05</f>
        <v>5233.2490770599379</v>
      </c>
      <c r="I27" s="503">
        <v>5.5E-2</v>
      </c>
      <c r="J27" s="513">
        <f t="shared" ref="J27:J28" si="19">K27*1.15</f>
        <v>5731.6537510656453</v>
      </c>
      <c r="K27" s="513">
        <f t="shared" ref="K27:K28" si="20">N27*1.061</f>
        <v>4984.0467400570833</v>
      </c>
      <c r="L27" s="503">
        <v>6.0999999999999999E-2</v>
      </c>
      <c r="M27" s="513">
        <f t="shared" ref="M27:M28" si="21">N27*1.15</f>
        <v>5402.1241763106937</v>
      </c>
      <c r="N27" s="513">
        <f t="shared" si="8"/>
        <v>4697.4992837484297</v>
      </c>
      <c r="O27" s="515">
        <f t="shared" si="9"/>
        <v>5.9999999999999956E-2</v>
      </c>
      <c r="P27" s="257">
        <v>5096.3435625572583</v>
      </c>
      <c r="Q27" s="257">
        <v>4431.6030978758772</v>
      </c>
      <c r="R27" s="360">
        <v>9.0000000000000122E-2</v>
      </c>
    </row>
    <row r="28" spans="1:18" ht="25.5" x14ac:dyDescent="0.2">
      <c r="A28" s="235" t="s">
        <v>83</v>
      </c>
      <c r="B28" s="312" t="s">
        <v>19</v>
      </c>
      <c r="C28" s="511">
        <f t="shared" si="17"/>
        <v>1758.1058407173743</v>
      </c>
      <c r="D28" s="511">
        <f t="shared" si="18"/>
        <v>1528.7876875803256</v>
      </c>
      <c r="E28" s="507">
        <v>0.06</v>
      </c>
      <c r="F28" s="312" t="s">
        <v>19</v>
      </c>
      <c r="G28" s="513">
        <f t="shared" ref="G28:G42" si="22">H28*1.15</f>
        <v>1658.5904157711079</v>
      </c>
      <c r="H28" s="513">
        <f t="shared" ref="H28:H30" si="23">K28*1.055</f>
        <v>1442.2525354531374</v>
      </c>
      <c r="I28" s="503">
        <v>5.5E-2</v>
      </c>
      <c r="J28" s="513">
        <f t="shared" si="19"/>
        <v>1572.1236168446521</v>
      </c>
      <c r="K28" s="513">
        <f t="shared" si="20"/>
        <v>1367.0640146475237</v>
      </c>
      <c r="L28" s="503">
        <v>6.0999999999999999E-2</v>
      </c>
      <c r="M28" s="513">
        <f t="shared" si="21"/>
        <v>1481.7376219082489</v>
      </c>
      <c r="N28" s="513">
        <f t="shared" si="8"/>
        <v>1288.4674973115209</v>
      </c>
      <c r="O28" s="515">
        <f t="shared" si="9"/>
        <v>6.0000000000000116E-2</v>
      </c>
      <c r="P28" s="257">
        <v>1397.8656810455177</v>
      </c>
      <c r="Q28" s="257">
        <v>1215.5353748221894</v>
      </c>
      <c r="R28" s="360">
        <v>0.09</v>
      </c>
    </row>
    <row r="29" spans="1:18" x14ac:dyDescent="0.2">
      <c r="A29" s="238" t="s">
        <v>84</v>
      </c>
      <c r="B29" s="312"/>
      <c r="C29" s="511">
        <f t="shared" si="17"/>
        <v>0</v>
      </c>
      <c r="D29" s="511">
        <f t="shared" si="18"/>
        <v>0</v>
      </c>
      <c r="E29" s="507">
        <v>0.06</v>
      </c>
      <c r="F29" s="312"/>
      <c r="G29" s="513"/>
      <c r="H29" s="513"/>
      <c r="I29" s="503">
        <v>5.5E-2</v>
      </c>
      <c r="J29" s="513"/>
      <c r="K29" s="513"/>
      <c r="L29" s="503"/>
      <c r="M29" s="513"/>
      <c r="N29" s="513"/>
      <c r="O29" s="519"/>
      <c r="P29" s="165"/>
      <c r="Q29" s="165"/>
      <c r="R29" s="360"/>
    </row>
    <row r="30" spans="1:18" x14ac:dyDescent="0.2">
      <c r="A30" s="238" t="s">
        <v>85</v>
      </c>
      <c r="B30" s="312" t="s">
        <v>19</v>
      </c>
      <c r="C30" s="511">
        <f t="shared" si="17"/>
        <v>981.94089294344678</v>
      </c>
      <c r="D30" s="511">
        <f t="shared" si="18"/>
        <v>853.86164603777991</v>
      </c>
      <c r="E30" s="507">
        <v>0.06</v>
      </c>
      <c r="F30" s="312" t="s">
        <v>19</v>
      </c>
      <c r="G30" s="513">
        <f t="shared" si="22"/>
        <v>926.35933296551582</v>
      </c>
      <c r="H30" s="513">
        <f t="shared" si="23"/>
        <v>805.52985475262255</v>
      </c>
      <c r="I30" s="503">
        <v>5.5E-2</v>
      </c>
      <c r="J30" s="513">
        <f t="shared" ref="J30" si="24">K30*1.15</f>
        <v>878.06571845072597</v>
      </c>
      <c r="K30" s="513">
        <f t="shared" ref="K30" si="25">N30*1.061</f>
        <v>763.5354073484574</v>
      </c>
      <c r="L30" s="503">
        <v>6.0999999999999999E-2</v>
      </c>
      <c r="M30" s="513">
        <f t="shared" ref="M30" si="26">N30*1.15</f>
        <v>827.58314651340811</v>
      </c>
      <c r="N30" s="513">
        <f t="shared" si="8"/>
        <v>719.63751870731141</v>
      </c>
      <c r="O30" s="515">
        <f t="shared" si="9"/>
        <v>6.0000000000000005E-2</v>
      </c>
      <c r="P30" s="257">
        <v>780.73881746547931</v>
      </c>
      <c r="Q30" s="257">
        <v>678.90331953519944</v>
      </c>
      <c r="R30" s="360">
        <v>9.0000000000000011E-2</v>
      </c>
    </row>
    <row r="31" spans="1:18" x14ac:dyDescent="0.2">
      <c r="A31" s="238"/>
      <c r="B31" s="312"/>
      <c r="C31" s="238"/>
      <c r="D31" s="238"/>
      <c r="E31" s="507"/>
      <c r="F31" s="312"/>
      <c r="G31" s="513"/>
      <c r="H31" s="513"/>
      <c r="I31" s="503"/>
      <c r="J31" s="513"/>
      <c r="K31" s="513"/>
      <c r="L31" s="503"/>
      <c r="M31" s="513"/>
      <c r="N31" s="513"/>
      <c r="O31" s="519"/>
      <c r="P31" s="165"/>
      <c r="Q31" s="165"/>
      <c r="R31" s="360"/>
    </row>
    <row r="32" spans="1:18" ht="25.5" x14ac:dyDescent="0.2">
      <c r="A32" s="349" t="s">
        <v>569</v>
      </c>
      <c r="B32" s="312"/>
      <c r="C32" s="349"/>
      <c r="D32" s="349"/>
      <c r="E32" s="507"/>
      <c r="F32" s="312"/>
      <c r="G32" s="513"/>
      <c r="H32" s="513"/>
      <c r="I32" s="503"/>
      <c r="J32" s="513"/>
      <c r="K32" s="513"/>
      <c r="L32" s="503"/>
      <c r="M32" s="513"/>
      <c r="N32" s="513"/>
      <c r="O32" s="519"/>
      <c r="P32" s="165"/>
      <c r="Q32" s="165"/>
      <c r="R32" s="360"/>
    </row>
    <row r="33" spans="1:18" x14ac:dyDescent="0.2">
      <c r="A33" s="238" t="s">
        <v>61</v>
      </c>
      <c r="B33" s="312"/>
      <c r="C33" s="238"/>
      <c r="D33" s="238"/>
      <c r="E33" s="507"/>
      <c r="F33" s="312"/>
      <c r="G33" s="513"/>
      <c r="H33" s="513"/>
      <c r="I33" s="503"/>
      <c r="J33" s="513"/>
      <c r="K33" s="513"/>
      <c r="L33" s="503"/>
      <c r="M33" s="513"/>
      <c r="N33" s="513"/>
      <c r="O33" s="519"/>
      <c r="P33" s="165"/>
      <c r="Q33" s="165"/>
      <c r="R33" s="360"/>
    </row>
    <row r="34" spans="1:18" x14ac:dyDescent="0.2">
      <c r="A34" s="235" t="s">
        <v>62</v>
      </c>
      <c r="B34" s="312" t="s">
        <v>19</v>
      </c>
      <c r="C34" s="511">
        <f t="shared" ref="C34:C37" si="27">D34*1.15</f>
        <v>5170.5289237602528</v>
      </c>
      <c r="D34" s="511">
        <f t="shared" ref="D34:D37" si="28">H34*1.06</f>
        <v>4496.1121076176114</v>
      </c>
      <c r="E34" s="507">
        <v>0.06</v>
      </c>
      <c r="F34" s="312" t="s">
        <v>19</v>
      </c>
      <c r="G34" s="513">
        <f t="shared" si="22"/>
        <v>4877.8574752455215</v>
      </c>
      <c r="H34" s="513">
        <f t="shared" ref="H34:H37" si="29">K34*1.055</f>
        <v>4241.615195865671</v>
      </c>
      <c r="I34" s="503">
        <v>5.5E-2</v>
      </c>
      <c r="J34" s="513">
        <f t="shared" ref="J34:J37" si="30">K34*1.15</f>
        <v>4623.5615879104462</v>
      </c>
      <c r="K34" s="513">
        <f t="shared" ref="K34:K37" si="31">N34*1.061</f>
        <v>4020.4883373134321</v>
      </c>
      <c r="L34" s="503">
        <f t="shared" ref="L34:L37" si="32">(K34-N34)/N34</f>
        <v>6.0999999999999957E-2</v>
      </c>
      <c r="M34" s="522">
        <f t="shared" ref="M34:M37" si="33">N34*1.15</f>
        <v>4357.7394796516937</v>
      </c>
      <c r="N34" s="513">
        <f t="shared" ref="N34:N37" si="34">Q34*1.06</f>
        <v>3789.3386779579946</v>
      </c>
      <c r="O34" s="515">
        <f t="shared" ref="O34:O37" si="35">(N34-Q34)/Q34</f>
        <v>6.0000000000000012E-2</v>
      </c>
      <c r="P34" s="257">
        <v>4111.0749808034843</v>
      </c>
      <c r="Q34" s="257">
        <v>3574.8478093943345</v>
      </c>
      <c r="R34" s="360">
        <v>9.0000000000000135E-2</v>
      </c>
    </row>
    <row r="35" spans="1:18" x14ac:dyDescent="0.2">
      <c r="A35" s="235" t="s">
        <v>63</v>
      </c>
      <c r="B35" s="312" t="s">
        <v>19</v>
      </c>
      <c r="C35" s="511">
        <f t="shared" si="27"/>
        <v>5745.0321375113899</v>
      </c>
      <c r="D35" s="511">
        <f t="shared" si="28"/>
        <v>4995.6801195751223</v>
      </c>
      <c r="E35" s="507">
        <v>0.06</v>
      </c>
      <c r="F35" s="312" t="s">
        <v>19</v>
      </c>
      <c r="G35" s="513">
        <f t="shared" si="22"/>
        <v>5419.8416391616884</v>
      </c>
      <c r="H35" s="513">
        <f t="shared" si="29"/>
        <v>4712.9057731840776</v>
      </c>
      <c r="I35" s="503">
        <v>5.5E-2</v>
      </c>
      <c r="J35" s="513">
        <f t="shared" si="30"/>
        <v>5137.2906532338284</v>
      </c>
      <c r="K35" s="513">
        <f t="shared" si="31"/>
        <v>4467.2092636815905</v>
      </c>
      <c r="L35" s="503">
        <f t="shared" si="32"/>
        <v>6.0999999999999943E-2</v>
      </c>
      <c r="M35" s="522">
        <f t="shared" si="33"/>
        <v>4841.9327551685474</v>
      </c>
      <c r="N35" s="513">
        <f t="shared" si="34"/>
        <v>4210.3763088422156</v>
      </c>
      <c r="O35" s="515">
        <f t="shared" si="35"/>
        <v>5.999999999999997E-2</v>
      </c>
      <c r="P35" s="257">
        <v>4567.8610897816488</v>
      </c>
      <c r="Q35" s="257">
        <v>3972.0531215492601</v>
      </c>
      <c r="R35" s="360">
        <v>9.0000000000000122E-2</v>
      </c>
    </row>
    <row r="36" spans="1:18" x14ac:dyDescent="0.2">
      <c r="A36" s="235" t="s">
        <v>64</v>
      </c>
      <c r="B36" s="312" t="s">
        <v>19</v>
      </c>
      <c r="C36" s="511">
        <f t="shared" si="27"/>
        <v>11490.06427502278</v>
      </c>
      <c r="D36" s="511">
        <f t="shared" si="28"/>
        <v>9991.3602391502445</v>
      </c>
      <c r="E36" s="507">
        <v>0.06</v>
      </c>
      <c r="F36" s="312" t="s">
        <v>19</v>
      </c>
      <c r="G36" s="513">
        <f t="shared" si="22"/>
        <v>10839.683278323377</v>
      </c>
      <c r="H36" s="513">
        <f t="shared" si="29"/>
        <v>9425.8115463681552</v>
      </c>
      <c r="I36" s="503">
        <v>5.5E-2</v>
      </c>
      <c r="J36" s="513">
        <f t="shared" si="30"/>
        <v>10274.581306467657</v>
      </c>
      <c r="K36" s="513">
        <f t="shared" si="31"/>
        <v>8934.4185273631811</v>
      </c>
      <c r="L36" s="503">
        <f t="shared" si="32"/>
        <v>6.0999999999999943E-2</v>
      </c>
      <c r="M36" s="522">
        <f t="shared" si="33"/>
        <v>9683.8655103370947</v>
      </c>
      <c r="N36" s="513">
        <f t="shared" si="34"/>
        <v>8420.7526176844312</v>
      </c>
      <c r="O36" s="515">
        <f t="shared" si="35"/>
        <v>5.999999999999997E-2</v>
      </c>
      <c r="P36" s="257">
        <v>9135.7221795632977</v>
      </c>
      <c r="Q36" s="257">
        <v>7944.1062430985203</v>
      </c>
      <c r="R36" s="360">
        <v>9.0000000000000122E-2</v>
      </c>
    </row>
    <row r="37" spans="1:18" x14ac:dyDescent="0.2">
      <c r="A37" s="235" t="s">
        <v>65</v>
      </c>
      <c r="B37" s="312" t="s">
        <v>19</v>
      </c>
      <c r="C37" s="511">
        <f t="shared" si="27"/>
        <v>16660.593198783041</v>
      </c>
      <c r="D37" s="511">
        <f t="shared" si="28"/>
        <v>14487.472346767863</v>
      </c>
      <c r="E37" s="507">
        <v>0.06</v>
      </c>
      <c r="F37" s="312" t="s">
        <v>19</v>
      </c>
      <c r="G37" s="513">
        <f t="shared" si="22"/>
        <v>15717.540753568906</v>
      </c>
      <c r="H37" s="513">
        <f t="shared" si="29"/>
        <v>13667.426742233833</v>
      </c>
      <c r="I37" s="503">
        <v>5.5E-2</v>
      </c>
      <c r="J37" s="513">
        <f t="shared" si="30"/>
        <v>14898.14289437811</v>
      </c>
      <c r="K37" s="513">
        <f t="shared" si="31"/>
        <v>12954.906864676619</v>
      </c>
      <c r="L37" s="503">
        <f t="shared" si="32"/>
        <v>6.0999999999999999E-2</v>
      </c>
      <c r="M37" s="522">
        <f t="shared" si="33"/>
        <v>14041.604989988795</v>
      </c>
      <c r="N37" s="513">
        <f t="shared" si="34"/>
        <v>12210.091295642431</v>
      </c>
      <c r="O37" s="515">
        <f t="shared" si="35"/>
        <v>6.0000000000000123E-2</v>
      </c>
      <c r="P37" s="257">
        <v>13246.797160366785</v>
      </c>
      <c r="Q37" s="257">
        <v>11518.954052492858</v>
      </c>
      <c r="R37" s="360">
        <v>9.0000000000000011E-2</v>
      </c>
    </row>
    <row r="38" spans="1:18" x14ac:dyDescent="0.2">
      <c r="A38" s="399" t="s">
        <v>839</v>
      </c>
      <c r="B38" s="312"/>
      <c r="C38" s="399"/>
      <c r="D38" s="399"/>
      <c r="E38" s="512"/>
      <c r="F38" s="312"/>
      <c r="G38" s="513"/>
      <c r="H38" s="513"/>
      <c r="I38" s="503"/>
      <c r="J38" s="513"/>
      <c r="K38" s="513"/>
      <c r="L38" s="503"/>
      <c r="M38" s="522"/>
      <c r="N38" s="513"/>
      <c r="O38" s="515"/>
      <c r="P38" s="257"/>
      <c r="Q38" s="257"/>
      <c r="R38" s="360"/>
    </row>
    <row r="39" spans="1:18" x14ac:dyDescent="0.2">
      <c r="A39" s="238" t="s">
        <v>66</v>
      </c>
      <c r="B39" s="312" t="s">
        <v>19</v>
      </c>
      <c r="C39" s="511">
        <f t="shared" ref="C39" si="36">D39*1.15</f>
        <v>1696.1058379574881</v>
      </c>
      <c r="D39" s="511">
        <f t="shared" ref="D39" si="37">H39*1.06</f>
        <v>1474.8746417021637</v>
      </c>
      <c r="E39" s="507">
        <v>0.06</v>
      </c>
      <c r="F39" s="312" t="s">
        <v>19</v>
      </c>
      <c r="G39" s="513">
        <f t="shared" si="22"/>
        <v>1600.0998471297055</v>
      </c>
      <c r="H39" s="513">
        <f t="shared" ref="H39" si="38">K39*1.055</f>
        <v>1391.3911714171354</v>
      </c>
      <c r="I39" s="503">
        <v>5.5E-2</v>
      </c>
      <c r="J39" s="513">
        <f>K39*1.15</f>
        <v>1516.6823195542233</v>
      </c>
      <c r="K39" s="513">
        <f>N39*1.061</f>
        <v>1318.8541909167161</v>
      </c>
      <c r="L39" s="503">
        <v>6.0999999999999999E-2</v>
      </c>
      <c r="M39" s="522">
        <f t="shared" ref="M39" si="39">N39*1.15</f>
        <v>1429.4838073084104</v>
      </c>
      <c r="N39" s="513">
        <f t="shared" ref="N39" si="40">Q39*1.06</f>
        <v>1243.0293976594874</v>
      </c>
      <c r="O39" s="515">
        <f t="shared" ref="O39" si="41">(N39-Q39)/Q39</f>
        <v>5.9999999999999963E-2</v>
      </c>
      <c r="P39" s="257">
        <v>1348.5696295362363</v>
      </c>
      <c r="Q39" s="257">
        <v>1172.6692430749881</v>
      </c>
      <c r="R39" s="360">
        <v>9.0000000000000122E-2</v>
      </c>
    </row>
    <row r="40" spans="1:18" x14ac:dyDescent="0.2">
      <c r="A40" s="238" t="s">
        <v>840</v>
      </c>
      <c r="B40" s="259"/>
      <c r="C40" s="238"/>
      <c r="D40" s="238"/>
      <c r="E40" s="507"/>
      <c r="F40" s="259"/>
      <c r="G40" s="513"/>
      <c r="H40" s="516"/>
      <c r="I40" s="503"/>
      <c r="J40" s="513"/>
      <c r="K40" s="513"/>
      <c r="L40" s="508"/>
      <c r="M40" s="522"/>
      <c r="N40" s="517"/>
      <c r="O40" s="523"/>
      <c r="P40" s="165"/>
      <c r="Q40" s="165"/>
      <c r="R40" s="360"/>
    </row>
    <row r="41" spans="1:18" x14ac:dyDescent="0.2">
      <c r="A41" s="349" t="s">
        <v>841</v>
      </c>
      <c r="B41" s="259"/>
      <c r="C41" s="349"/>
      <c r="D41" s="349"/>
      <c r="E41" s="507"/>
      <c r="F41" s="259"/>
      <c r="G41" s="513"/>
      <c r="H41" s="516"/>
      <c r="I41" s="503"/>
      <c r="J41" s="513"/>
      <c r="K41" s="513"/>
      <c r="L41" s="508"/>
      <c r="M41" s="522"/>
      <c r="N41" s="517"/>
      <c r="O41" s="523"/>
      <c r="P41" s="165"/>
      <c r="Q41" s="165"/>
      <c r="R41" s="360"/>
    </row>
    <row r="42" spans="1:18" x14ac:dyDescent="0.2">
      <c r="A42" s="238" t="s">
        <v>66</v>
      </c>
      <c r="B42" s="312" t="s">
        <v>19</v>
      </c>
      <c r="C42" s="511">
        <f t="shared" ref="C42" si="42">D42*1.15</f>
        <v>1696.1058379574881</v>
      </c>
      <c r="D42" s="511">
        <f t="shared" ref="D42" si="43">H42*1.06</f>
        <v>1474.8746417021637</v>
      </c>
      <c r="E42" s="507">
        <v>0.06</v>
      </c>
      <c r="F42" s="312" t="s">
        <v>19</v>
      </c>
      <c r="G42" s="513">
        <f t="shared" si="22"/>
        <v>1600.0998471297055</v>
      </c>
      <c r="H42" s="513">
        <f t="shared" ref="H42:H44" si="44">K42*1.055</f>
        <v>1391.3911714171354</v>
      </c>
      <c r="I42" s="503">
        <v>5.5E-2</v>
      </c>
      <c r="J42" s="513">
        <v>1516.6823195542233</v>
      </c>
      <c r="K42" s="513">
        <v>1318.8541909167161</v>
      </c>
      <c r="L42" s="508"/>
      <c r="M42" s="522"/>
      <c r="N42" s="517"/>
      <c r="O42" s="523"/>
      <c r="P42" s="165"/>
      <c r="Q42" s="165"/>
      <c r="R42" s="360"/>
    </row>
    <row r="43" spans="1:18" x14ac:dyDescent="0.2">
      <c r="A43" s="238" t="s">
        <v>840</v>
      </c>
      <c r="B43" s="259"/>
      <c r="C43" s="238"/>
      <c r="D43" s="238"/>
      <c r="E43" s="507"/>
      <c r="F43" s="259"/>
      <c r="G43" s="516"/>
      <c r="H43" s="513"/>
      <c r="I43" s="503"/>
      <c r="J43" s="513"/>
      <c r="K43" s="513"/>
      <c r="L43" s="508"/>
      <c r="M43" s="522"/>
      <c r="N43" s="517"/>
      <c r="O43" s="523"/>
      <c r="P43" s="165"/>
      <c r="Q43" s="165"/>
      <c r="R43" s="360"/>
    </row>
    <row r="44" spans="1:18" x14ac:dyDescent="0.2">
      <c r="A44" s="238" t="s">
        <v>842</v>
      </c>
      <c r="B44" s="312" t="s">
        <v>19</v>
      </c>
      <c r="C44" s="511">
        <f t="shared" ref="C44" si="45">D44*1.15</f>
        <v>12.963333599999999</v>
      </c>
      <c r="D44" s="511">
        <f t="shared" ref="D44" si="46">H44*1.06</f>
        <v>11.272463999999999</v>
      </c>
      <c r="E44" s="507">
        <v>0.06</v>
      </c>
      <c r="F44" s="312" t="s">
        <v>19</v>
      </c>
      <c r="G44" s="516">
        <f>H44*1.15</f>
        <v>12.229559999999998</v>
      </c>
      <c r="H44" s="513">
        <f t="shared" si="44"/>
        <v>10.634399999999999</v>
      </c>
      <c r="I44" s="503">
        <v>5.5E-2</v>
      </c>
      <c r="J44" s="513"/>
      <c r="K44" s="513">
        <v>10.08</v>
      </c>
      <c r="L44" s="508"/>
      <c r="M44" s="522"/>
      <c r="N44" s="517"/>
      <c r="O44" s="523"/>
      <c r="P44" s="165"/>
      <c r="Q44" s="165"/>
      <c r="R44" s="360"/>
    </row>
    <row r="45" spans="1:18" x14ac:dyDescent="0.2">
      <c r="A45" s="235" t="s">
        <v>68</v>
      </c>
      <c r="B45" s="524"/>
      <c r="C45" s="235"/>
      <c r="D45" s="235"/>
      <c r="E45" s="512"/>
      <c r="F45" s="524"/>
      <c r="G45" s="516"/>
      <c r="H45" s="525"/>
      <c r="I45" s="503"/>
      <c r="J45" s="513"/>
      <c r="K45" s="513"/>
      <c r="L45" s="526"/>
      <c r="M45" s="522"/>
      <c r="N45" s="525"/>
      <c r="O45" s="527"/>
      <c r="P45" s="165"/>
      <c r="Q45" s="165"/>
      <c r="R45" s="360"/>
    </row>
    <row r="46" spans="1:18" x14ac:dyDescent="0.2">
      <c r="A46" s="238" t="s">
        <v>67</v>
      </c>
      <c r="B46" s="259"/>
      <c r="C46" s="238"/>
      <c r="D46" s="238"/>
      <c r="E46" s="507"/>
      <c r="F46" s="259"/>
      <c r="G46" s="516"/>
      <c r="H46" s="516"/>
      <c r="I46" s="503"/>
      <c r="J46" s="513"/>
      <c r="K46" s="513"/>
      <c r="L46" s="508"/>
      <c r="M46" s="522"/>
      <c r="N46" s="517"/>
      <c r="O46" s="523"/>
      <c r="P46" s="165"/>
      <c r="Q46" s="165"/>
      <c r="R46" s="360"/>
    </row>
    <row r="47" spans="1:18" x14ac:dyDescent="0.2">
      <c r="A47" s="235" t="s">
        <v>69</v>
      </c>
      <c r="B47" s="312" t="s">
        <v>19</v>
      </c>
      <c r="C47" s="511">
        <f t="shared" ref="C47:C49" si="47">D47*1.15</f>
        <v>1887.2430571724919</v>
      </c>
      <c r="D47" s="511">
        <f t="shared" ref="D47:D49" si="48">H47*1.06</f>
        <v>1641.0809192804279</v>
      </c>
      <c r="E47" s="507">
        <v>0.06</v>
      </c>
      <c r="F47" s="312" t="s">
        <v>19</v>
      </c>
      <c r="G47" s="516">
        <f t="shared" ref="G47:G99" si="49">H47*1.15</f>
        <v>1780.4179784646149</v>
      </c>
      <c r="H47" s="528">
        <f>K47*1.055</f>
        <v>1548.1895464909696</v>
      </c>
      <c r="I47" s="503">
        <v>5.5E-2</v>
      </c>
      <c r="J47" s="513">
        <f t="shared" ref="J47:J70" si="50">K47*1.15</f>
        <v>1687.5999795873129</v>
      </c>
      <c r="K47" s="513">
        <f t="shared" ref="K47:K69" si="51">N47*1.061</f>
        <v>1467.4782431194026</v>
      </c>
      <c r="L47" s="503">
        <v>6.0999999999999999E-2</v>
      </c>
      <c r="M47" s="522">
        <f t="shared" ref="M47:M57" si="52">N47*1.15</f>
        <v>1590.5749100728679</v>
      </c>
      <c r="N47" s="513">
        <f t="shared" ref="N47:N70" si="53">Q47*1.06</f>
        <v>1383.1086174546679</v>
      </c>
      <c r="O47" s="515">
        <f t="shared" ref="O47:O48" si="54">(N47-Q47)/Q47</f>
        <v>5.999999999999997E-2</v>
      </c>
      <c r="P47" s="257">
        <v>1500.5423679932717</v>
      </c>
      <c r="Q47" s="257">
        <v>1304.819450428932</v>
      </c>
      <c r="R47" s="360">
        <v>9.0000000000000066E-2</v>
      </c>
    </row>
    <row r="48" spans="1:18" x14ac:dyDescent="0.2">
      <c r="A48" s="235" t="s">
        <v>70</v>
      </c>
      <c r="B48" s="312" t="s">
        <v>19</v>
      </c>
      <c r="C48" s="511">
        <f t="shared" si="47"/>
        <v>973.78294730818095</v>
      </c>
      <c r="D48" s="511">
        <f t="shared" si="48"/>
        <v>846.76778026798354</v>
      </c>
      <c r="E48" s="507">
        <v>0.06</v>
      </c>
      <c r="F48" s="312" t="s">
        <v>19</v>
      </c>
      <c r="G48" s="516">
        <f t="shared" si="49"/>
        <v>918.66315783790651</v>
      </c>
      <c r="H48" s="528">
        <f t="shared" ref="H48:H70" si="55">K48*1.055</f>
        <v>798.83752855470141</v>
      </c>
      <c r="I48" s="503">
        <v>5.5E-2</v>
      </c>
      <c r="J48" s="513">
        <f t="shared" si="50"/>
        <v>870.77076572313433</v>
      </c>
      <c r="K48" s="513">
        <f t="shared" si="51"/>
        <v>757.19197019402986</v>
      </c>
      <c r="L48" s="503">
        <v>6.0999999999999999E-2</v>
      </c>
      <c r="M48" s="522">
        <f t="shared" si="52"/>
        <v>820.70760200106918</v>
      </c>
      <c r="N48" s="513">
        <f t="shared" si="53"/>
        <v>713.65878434875583</v>
      </c>
      <c r="O48" s="515">
        <f t="shared" si="54"/>
        <v>6.0000000000000095E-2</v>
      </c>
      <c r="P48" s="257">
        <v>774.25245471798974</v>
      </c>
      <c r="Q48" s="257">
        <v>673.26300410259978</v>
      </c>
      <c r="R48" s="360">
        <v>9.0000000000000052E-2</v>
      </c>
    </row>
    <row r="49" spans="1:19" x14ac:dyDescent="0.2">
      <c r="A49" s="238" t="s">
        <v>73</v>
      </c>
      <c r="B49" s="312" t="s">
        <v>19</v>
      </c>
      <c r="C49" s="511">
        <f t="shared" si="47"/>
        <v>399.11600014112247</v>
      </c>
      <c r="D49" s="511">
        <f t="shared" si="48"/>
        <v>347.05739142706307</v>
      </c>
      <c r="E49" s="507">
        <v>0.06</v>
      </c>
      <c r="F49" s="312" t="s">
        <v>19</v>
      </c>
      <c r="G49" s="516">
        <f t="shared" si="49"/>
        <v>376.52452843502124</v>
      </c>
      <c r="H49" s="528">
        <f t="shared" si="55"/>
        <v>327.41263342175762</v>
      </c>
      <c r="I49" s="503">
        <v>5.5E-2</v>
      </c>
      <c r="J49" s="513">
        <f t="shared" si="50"/>
        <v>356.89528761613388</v>
      </c>
      <c r="K49" s="513">
        <f t="shared" si="51"/>
        <v>310.3437283618556</v>
      </c>
      <c r="L49" s="503">
        <v>6.0999999999999999E-2</v>
      </c>
      <c r="M49" s="522">
        <f t="shared" si="52"/>
        <v>336.37633140069175</v>
      </c>
      <c r="N49" s="513">
        <f t="shared" si="53"/>
        <v>292.50115773973198</v>
      </c>
      <c r="O49" s="515">
        <f t="shared" ref="O49:O70" si="56">(N49-Q49)/Q49</f>
        <v>6.0000000000000019E-2</v>
      </c>
      <c r="P49" s="257">
        <v>317.33616169876581</v>
      </c>
      <c r="Q49" s="257">
        <v>275.94448843370941</v>
      </c>
      <c r="R49" s="360">
        <v>8.9999999999999983E-2</v>
      </c>
    </row>
    <row r="50" spans="1:19" s="244" customFormat="1" ht="12.75" x14ac:dyDescent="0.2">
      <c r="A50" s="492" t="s">
        <v>2</v>
      </c>
      <c r="B50" s="493" t="s">
        <v>666</v>
      </c>
      <c r="C50" s="1032" t="s">
        <v>938</v>
      </c>
      <c r="D50" s="1033"/>
      <c r="E50" s="1034"/>
      <c r="F50" s="493" t="s">
        <v>666</v>
      </c>
      <c r="G50" s="1032" t="s">
        <v>849</v>
      </c>
      <c r="H50" s="1033"/>
      <c r="I50" s="1034"/>
      <c r="J50" s="1032" t="s">
        <v>766</v>
      </c>
      <c r="K50" s="1033"/>
      <c r="L50" s="1034"/>
      <c r="M50" s="996" t="s">
        <v>699</v>
      </c>
      <c r="N50" s="997"/>
      <c r="O50" s="998"/>
      <c r="P50" s="996" t="s">
        <v>664</v>
      </c>
      <c r="Q50" s="997"/>
      <c r="R50" s="998"/>
    </row>
    <row r="51" spans="1:19" s="244" customFormat="1" ht="12.75" x14ac:dyDescent="0.2">
      <c r="A51" s="271"/>
      <c r="B51" s="312"/>
      <c r="C51" s="1032" t="s">
        <v>8</v>
      </c>
      <c r="D51" s="1033"/>
      <c r="E51" s="1034"/>
      <c r="F51" s="312"/>
      <c r="G51" s="1032" t="s">
        <v>8</v>
      </c>
      <c r="H51" s="1033"/>
      <c r="I51" s="1034"/>
      <c r="J51" s="1033" t="s">
        <v>8</v>
      </c>
      <c r="K51" s="1033"/>
      <c r="L51" s="1034"/>
      <c r="M51" s="999" t="s">
        <v>8</v>
      </c>
      <c r="N51" s="1000"/>
      <c r="O51" s="1001"/>
      <c r="P51" s="999" t="s">
        <v>8</v>
      </c>
      <c r="Q51" s="1000"/>
      <c r="R51" s="1001"/>
    </row>
    <row r="52" spans="1:19" s="244" customFormat="1" ht="14.25" customHeight="1" x14ac:dyDescent="0.2">
      <c r="A52" s="271"/>
      <c r="B52" s="312"/>
      <c r="C52" s="495" t="s">
        <v>9</v>
      </c>
      <c r="D52" s="493" t="s">
        <v>10</v>
      </c>
      <c r="E52" s="496" t="s">
        <v>11</v>
      </c>
      <c r="F52" s="312"/>
      <c r="G52" s="495" t="s">
        <v>9</v>
      </c>
      <c r="H52" s="493" t="s">
        <v>10</v>
      </c>
      <c r="I52" s="496" t="s">
        <v>11</v>
      </c>
      <c r="J52" s="495" t="s">
        <v>9</v>
      </c>
      <c r="K52" s="493" t="s">
        <v>10</v>
      </c>
      <c r="L52" s="496" t="s">
        <v>11</v>
      </c>
      <c r="M52" s="273" t="s">
        <v>9</v>
      </c>
      <c r="N52" s="274" t="s">
        <v>10</v>
      </c>
      <c r="O52" s="497" t="s">
        <v>11</v>
      </c>
      <c r="P52" s="273" t="s">
        <v>9</v>
      </c>
      <c r="Q52" s="274" t="s">
        <v>10</v>
      </c>
      <c r="R52" s="497" t="s">
        <v>11</v>
      </c>
    </row>
    <row r="53" spans="1:19" s="244" customFormat="1" ht="12.75" x14ac:dyDescent="0.2">
      <c r="A53" s="529"/>
      <c r="B53" s="498"/>
      <c r="C53" s="1032" t="s">
        <v>939</v>
      </c>
      <c r="D53" s="1033"/>
      <c r="E53" s="1034"/>
      <c r="F53" s="498"/>
      <c r="G53" s="1032" t="s">
        <v>850</v>
      </c>
      <c r="H53" s="1033"/>
      <c r="I53" s="1034"/>
      <c r="J53" s="1033" t="s">
        <v>767</v>
      </c>
      <c r="K53" s="1033"/>
      <c r="L53" s="1034"/>
      <c r="M53" s="992" t="s">
        <v>700</v>
      </c>
      <c r="N53" s="993"/>
      <c r="O53" s="1045"/>
      <c r="P53" s="992" t="s">
        <v>665</v>
      </c>
      <c r="Q53" s="993"/>
      <c r="R53" s="1045"/>
    </row>
    <row r="54" spans="1:19" x14ac:dyDescent="0.2">
      <c r="A54" s="238"/>
      <c r="B54" s="312"/>
      <c r="C54" s="238"/>
      <c r="D54" s="238"/>
      <c r="E54" s="507"/>
      <c r="F54" s="312"/>
      <c r="G54" s="530"/>
      <c r="H54" s="531"/>
      <c r="I54" s="503"/>
      <c r="J54" s="532"/>
      <c r="K54" s="532"/>
      <c r="L54" s="503"/>
      <c r="M54" s="533"/>
      <c r="N54" s="532"/>
      <c r="O54" s="515"/>
      <c r="P54" s="257"/>
      <c r="Q54" s="257"/>
      <c r="R54" s="360"/>
    </row>
    <row r="55" spans="1:19" x14ac:dyDescent="0.2">
      <c r="A55" s="238" t="s">
        <v>74</v>
      </c>
      <c r="B55" s="312" t="s">
        <v>19</v>
      </c>
      <c r="C55" s="511">
        <f t="shared" ref="C55:C70" si="57">D55*1.15</f>
        <v>399.11600014112247</v>
      </c>
      <c r="D55" s="511">
        <f t="shared" ref="D55:D66" si="58">H55*1.06</f>
        <v>347.05739142706307</v>
      </c>
      <c r="E55" s="507">
        <v>0.06</v>
      </c>
      <c r="F55" s="312" t="s">
        <v>19</v>
      </c>
      <c r="G55" s="516">
        <f t="shared" si="49"/>
        <v>376.52452843502124</v>
      </c>
      <c r="H55" s="528">
        <f t="shared" si="55"/>
        <v>327.41263342175762</v>
      </c>
      <c r="I55" s="503">
        <v>5.5E-2</v>
      </c>
      <c r="J55" s="513">
        <f t="shared" si="50"/>
        <v>356.89528761613388</v>
      </c>
      <c r="K55" s="513">
        <f t="shared" si="51"/>
        <v>310.3437283618556</v>
      </c>
      <c r="L55" s="503">
        <v>6.0999999999999999E-2</v>
      </c>
      <c r="M55" s="528">
        <f t="shared" si="52"/>
        <v>336.37633140069175</v>
      </c>
      <c r="N55" s="513">
        <f t="shared" si="53"/>
        <v>292.50115773973198</v>
      </c>
      <c r="O55" s="515">
        <f t="shared" si="56"/>
        <v>6.0000000000000019E-2</v>
      </c>
      <c r="P55" s="257">
        <v>317.33616169876581</v>
      </c>
      <c r="Q55" s="257">
        <v>275.94448843370941</v>
      </c>
      <c r="R55" s="360">
        <v>8.9999999999999983E-2</v>
      </c>
    </row>
    <row r="56" spans="1:19" x14ac:dyDescent="0.2">
      <c r="A56" s="235" t="s">
        <v>659</v>
      </c>
      <c r="B56" s="312" t="s">
        <v>19</v>
      </c>
      <c r="C56" s="511">
        <f t="shared" si="57"/>
        <v>647.66619802234675</v>
      </c>
      <c r="D56" s="511">
        <f t="shared" si="58"/>
        <v>563.1879982803016</v>
      </c>
      <c r="E56" s="507">
        <v>0.06</v>
      </c>
      <c r="F56" s="312" t="s">
        <v>19</v>
      </c>
      <c r="G56" s="516">
        <f t="shared" si="49"/>
        <v>611.00584719089318</v>
      </c>
      <c r="H56" s="528">
        <f t="shared" si="55"/>
        <v>531.30943233990718</v>
      </c>
      <c r="I56" s="503">
        <v>5.5E-2</v>
      </c>
      <c r="J56" s="513">
        <f t="shared" si="50"/>
        <v>579.15246179231588</v>
      </c>
      <c r="K56" s="513">
        <f t="shared" si="51"/>
        <v>503.61083634114431</v>
      </c>
      <c r="L56" s="503">
        <v>6.0999999999999999E-2</v>
      </c>
      <c r="M56" s="528">
        <f t="shared" si="52"/>
        <v>545.85528915392638</v>
      </c>
      <c r="N56" s="513">
        <f t="shared" si="53"/>
        <v>474.65677317732735</v>
      </c>
      <c r="O56" s="515">
        <f t="shared" si="56"/>
        <v>6.0000000000000046E-2</v>
      </c>
      <c r="P56" s="257">
        <v>514.95781995653431</v>
      </c>
      <c r="Q56" s="257">
        <v>447.78940865785597</v>
      </c>
      <c r="R56" s="360">
        <v>9.0000000000000122E-2</v>
      </c>
    </row>
    <row r="57" spans="1:19" x14ac:dyDescent="0.2">
      <c r="A57" s="235" t="s">
        <v>75</v>
      </c>
      <c r="B57" s="312" t="s">
        <v>19</v>
      </c>
      <c r="C57" s="511">
        <f t="shared" si="57"/>
        <v>647.66619802234675</v>
      </c>
      <c r="D57" s="511">
        <f t="shared" si="58"/>
        <v>563.1879982803016</v>
      </c>
      <c r="E57" s="507">
        <v>0.06</v>
      </c>
      <c r="F57" s="312" t="s">
        <v>19</v>
      </c>
      <c r="G57" s="516">
        <f t="shared" si="49"/>
        <v>611.00584719089318</v>
      </c>
      <c r="H57" s="528">
        <f t="shared" si="55"/>
        <v>531.30943233990718</v>
      </c>
      <c r="I57" s="503">
        <v>5.5E-2</v>
      </c>
      <c r="J57" s="513">
        <f t="shared" si="50"/>
        <v>579.15246179231588</v>
      </c>
      <c r="K57" s="513">
        <f t="shared" si="51"/>
        <v>503.61083634114431</v>
      </c>
      <c r="L57" s="503">
        <v>6.0999999999999999E-2</v>
      </c>
      <c r="M57" s="528">
        <f t="shared" si="52"/>
        <v>545.85528915392638</v>
      </c>
      <c r="N57" s="513">
        <f t="shared" si="53"/>
        <v>474.65677317732735</v>
      </c>
      <c r="O57" s="515">
        <f t="shared" si="56"/>
        <v>6.0000000000000046E-2</v>
      </c>
      <c r="P57" s="257">
        <v>514.95781995653431</v>
      </c>
      <c r="Q57" s="257">
        <v>447.78940865785597</v>
      </c>
      <c r="R57" s="360">
        <v>9.0000000000000122E-2</v>
      </c>
    </row>
    <row r="58" spans="1:19" x14ac:dyDescent="0.2">
      <c r="A58" s="235" t="s">
        <v>76</v>
      </c>
      <c r="B58" s="312" t="s">
        <v>19</v>
      </c>
      <c r="C58" s="511">
        <f t="shared" si="57"/>
        <v>971.51365961386387</v>
      </c>
      <c r="D58" s="511">
        <f t="shared" si="58"/>
        <v>844.79448662075129</v>
      </c>
      <c r="E58" s="507">
        <v>0.06</v>
      </c>
      <c r="F58" s="312" t="s">
        <v>19</v>
      </c>
      <c r="G58" s="516">
        <f t="shared" si="49"/>
        <v>916.52232039043759</v>
      </c>
      <c r="H58" s="528">
        <f t="shared" si="55"/>
        <v>796.9759307742936</v>
      </c>
      <c r="I58" s="503">
        <v>5.5E-2</v>
      </c>
      <c r="J58" s="513">
        <f t="shared" si="50"/>
        <v>868.74153591510674</v>
      </c>
      <c r="K58" s="513">
        <f t="shared" si="51"/>
        <v>755.42742253487552</v>
      </c>
      <c r="L58" s="503">
        <v>6.0999999999999999E-2</v>
      </c>
      <c r="M58" s="528">
        <f t="shared" ref="M58:M62" si="59">N58*1.15</f>
        <v>818.79503856277734</v>
      </c>
      <c r="N58" s="513">
        <f t="shared" si="53"/>
        <v>711.99568570676297</v>
      </c>
      <c r="O58" s="515">
        <f t="shared" si="56"/>
        <v>5.9999999999999984E-2</v>
      </c>
      <c r="P58" s="257">
        <v>772.44814958752579</v>
      </c>
      <c r="Q58" s="257">
        <v>671.69404311958772</v>
      </c>
      <c r="R58" s="360">
        <v>9.0000000000000163E-2</v>
      </c>
    </row>
    <row r="59" spans="1:19" x14ac:dyDescent="0.2">
      <c r="A59" s="235" t="s">
        <v>77</v>
      </c>
      <c r="B59" s="312" t="s">
        <v>19</v>
      </c>
      <c r="C59" s="511">
        <f t="shared" si="57"/>
        <v>1295.3323960446935</v>
      </c>
      <c r="D59" s="511">
        <f t="shared" si="58"/>
        <v>1126.3759965606032</v>
      </c>
      <c r="E59" s="507">
        <v>0.06</v>
      </c>
      <c r="F59" s="312" t="s">
        <v>19</v>
      </c>
      <c r="G59" s="516">
        <f t="shared" si="49"/>
        <v>1222.0116943817864</v>
      </c>
      <c r="H59" s="528">
        <f t="shared" si="55"/>
        <v>1062.6188646798144</v>
      </c>
      <c r="I59" s="503">
        <v>5.5E-2</v>
      </c>
      <c r="J59" s="513">
        <f t="shared" si="50"/>
        <v>1158.3049235846318</v>
      </c>
      <c r="K59" s="513">
        <f t="shared" si="51"/>
        <v>1007.2216726822886</v>
      </c>
      <c r="L59" s="503">
        <v>6.0999999999999999E-2</v>
      </c>
      <c r="M59" s="528">
        <f t="shared" si="59"/>
        <v>1091.7105783078528</v>
      </c>
      <c r="N59" s="513">
        <f t="shared" si="53"/>
        <v>949.3135463546547</v>
      </c>
      <c r="O59" s="515">
        <f t="shared" si="56"/>
        <v>6.0000000000000046E-2</v>
      </c>
      <c r="P59" s="257">
        <v>1029.9156399130686</v>
      </c>
      <c r="Q59" s="257">
        <v>895.57881731571194</v>
      </c>
      <c r="R59" s="360">
        <v>9.0000000000000122E-2</v>
      </c>
    </row>
    <row r="60" spans="1:19" x14ac:dyDescent="0.2">
      <c r="A60" s="238" t="s">
        <v>78</v>
      </c>
      <c r="B60" s="312" t="s">
        <v>19</v>
      </c>
      <c r="C60" s="511">
        <f t="shared" si="57"/>
        <v>647.66619802234675</v>
      </c>
      <c r="D60" s="511">
        <f t="shared" si="58"/>
        <v>563.1879982803016</v>
      </c>
      <c r="E60" s="507">
        <v>0.06</v>
      </c>
      <c r="F60" s="312" t="s">
        <v>19</v>
      </c>
      <c r="G60" s="516">
        <f t="shared" si="49"/>
        <v>611.00584719089318</v>
      </c>
      <c r="H60" s="528">
        <f t="shared" si="55"/>
        <v>531.30943233990718</v>
      </c>
      <c r="I60" s="503">
        <v>5.5E-2</v>
      </c>
      <c r="J60" s="513">
        <f t="shared" si="50"/>
        <v>579.15246179231588</v>
      </c>
      <c r="K60" s="513">
        <f t="shared" si="51"/>
        <v>503.61083634114431</v>
      </c>
      <c r="L60" s="503">
        <v>6.0999999999999999E-2</v>
      </c>
      <c r="M60" s="528">
        <f t="shared" si="59"/>
        <v>545.85528915392638</v>
      </c>
      <c r="N60" s="513">
        <f t="shared" si="53"/>
        <v>474.65677317732735</v>
      </c>
      <c r="O60" s="515">
        <f t="shared" si="56"/>
        <v>6.0000000000000046E-2</v>
      </c>
      <c r="P60" s="257">
        <v>514.95781995653431</v>
      </c>
      <c r="Q60" s="257">
        <v>447.78940865785597</v>
      </c>
      <c r="R60" s="360">
        <v>9.0000000000000122E-2</v>
      </c>
    </row>
    <row r="61" spans="1:19" x14ac:dyDescent="0.2">
      <c r="A61" s="238" t="s">
        <v>79</v>
      </c>
      <c r="B61" s="312" t="s">
        <v>19</v>
      </c>
      <c r="C61" s="511">
        <f t="shared" si="57"/>
        <v>635.89044896739506</v>
      </c>
      <c r="D61" s="511">
        <f t="shared" si="58"/>
        <v>552.94821649338701</v>
      </c>
      <c r="E61" s="507">
        <v>0.06</v>
      </c>
      <c r="F61" s="312" t="s">
        <v>19</v>
      </c>
      <c r="G61" s="516">
        <f t="shared" si="49"/>
        <v>599.89664996924046</v>
      </c>
      <c r="H61" s="528">
        <f t="shared" si="55"/>
        <v>521.64926084281785</v>
      </c>
      <c r="I61" s="503">
        <v>5.5E-2</v>
      </c>
      <c r="J61" s="513">
        <f t="shared" si="50"/>
        <v>568.62241703245547</v>
      </c>
      <c r="K61" s="513">
        <f t="shared" si="51"/>
        <v>494.45427568039611</v>
      </c>
      <c r="L61" s="503">
        <v>6.0999999999999999E-2</v>
      </c>
      <c r="M61" s="528">
        <f t="shared" si="59"/>
        <v>535.93064753294584</v>
      </c>
      <c r="N61" s="513">
        <f t="shared" si="53"/>
        <v>466.02665002864859</v>
      </c>
      <c r="O61" s="515">
        <f t="shared" si="56"/>
        <v>6.0000000000000067E-2</v>
      </c>
      <c r="P61" s="257">
        <v>505.59495050277906</v>
      </c>
      <c r="Q61" s="257">
        <v>439.64778304589487</v>
      </c>
      <c r="R61" s="360">
        <v>9.0000000000000135E-2</v>
      </c>
    </row>
    <row r="62" spans="1:19" ht="25.5" x14ac:dyDescent="0.2">
      <c r="A62" s="238" t="s">
        <v>730</v>
      </c>
      <c r="B62" s="312" t="s">
        <v>19</v>
      </c>
      <c r="C62" s="511">
        <f t="shared" si="57"/>
        <v>201.07612481289874</v>
      </c>
      <c r="D62" s="511">
        <f t="shared" si="58"/>
        <v>174.84880418512935</v>
      </c>
      <c r="E62" s="507">
        <v>0.06</v>
      </c>
      <c r="F62" s="312" t="s">
        <v>19</v>
      </c>
      <c r="G62" s="516">
        <f t="shared" si="49"/>
        <v>189.69445737065917</v>
      </c>
      <c r="H62" s="528">
        <f t="shared" si="55"/>
        <v>164.95170206144277</v>
      </c>
      <c r="I62" s="503">
        <v>5.5E-2</v>
      </c>
      <c r="J62" s="513">
        <f t="shared" si="50"/>
        <v>179.80517286318405</v>
      </c>
      <c r="K62" s="513">
        <f t="shared" si="51"/>
        <v>156.35232422885571</v>
      </c>
      <c r="L62" s="503">
        <v>6.0999999999999999E-2</v>
      </c>
      <c r="M62" s="528">
        <f t="shared" si="59"/>
        <v>169.46764643089921</v>
      </c>
      <c r="N62" s="513">
        <f t="shared" si="53"/>
        <v>147.36317080947759</v>
      </c>
      <c r="O62" s="515">
        <f t="shared" si="56"/>
        <v>6.0000000000000157E-2</v>
      </c>
      <c r="P62" s="257">
        <v>159.87513814235774</v>
      </c>
      <c r="Q62" s="257">
        <v>139.02185925422413</v>
      </c>
      <c r="R62" s="360">
        <v>0.09</v>
      </c>
    </row>
    <row r="63" spans="1:19" ht="25.5" x14ac:dyDescent="0.2">
      <c r="A63" s="238" t="s">
        <v>113</v>
      </c>
      <c r="B63" s="312" t="s">
        <v>19</v>
      </c>
      <c r="C63" s="511">
        <f t="shared" si="57"/>
        <v>5409.9521137260244</v>
      </c>
      <c r="D63" s="511">
        <f t="shared" si="58"/>
        <v>4704.3061858487172</v>
      </c>
      <c r="E63" s="507">
        <v>0.06</v>
      </c>
      <c r="F63" s="312" t="s">
        <v>19</v>
      </c>
      <c r="G63" s="516">
        <f>H63*1.15</f>
        <v>5103.7284091754937</v>
      </c>
      <c r="H63" s="516">
        <f>K63*1.055</f>
        <v>4438.0247036308647</v>
      </c>
      <c r="I63" s="503">
        <v>5.5E-2</v>
      </c>
      <c r="J63" s="513">
        <v>4837.6572598819848</v>
      </c>
      <c r="K63" s="513">
        <v>4206.6584868539003</v>
      </c>
      <c r="L63" s="503">
        <v>6.0999999999999999E-2</v>
      </c>
      <c r="M63" s="528">
        <v>4559.5261638850006</v>
      </c>
      <c r="N63" s="513">
        <v>3964.8053599000009</v>
      </c>
      <c r="O63" s="515">
        <v>6.0000000000000157E-2</v>
      </c>
      <c r="P63" s="257">
        <v>4301.4397772500006</v>
      </c>
      <c r="Q63" s="257">
        <v>3740.3824150000005</v>
      </c>
      <c r="R63" s="360">
        <v>0.09</v>
      </c>
      <c r="S63" s="246"/>
    </row>
    <row r="64" spans="1:19" ht="25.5" x14ac:dyDescent="0.2">
      <c r="A64" s="238" t="s">
        <v>882</v>
      </c>
      <c r="B64" s="312" t="s">
        <v>19</v>
      </c>
      <c r="C64" s="511">
        <f t="shared" si="57"/>
        <v>10819.904227452049</v>
      </c>
      <c r="D64" s="511">
        <f t="shared" si="58"/>
        <v>9408.6123716974344</v>
      </c>
      <c r="E64" s="507">
        <v>0.06</v>
      </c>
      <c r="F64" s="312" t="s">
        <v>19</v>
      </c>
      <c r="G64" s="516">
        <f t="shared" ref="G64:G66" si="60">H64*1.15</f>
        <v>10207.456818350987</v>
      </c>
      <c r="H64" s="516">
        <f t="shared" ref="H64:H66" si="61">K64*1.055</f>
        <v>8876.0494072617294</v>
      </c>
      <c r="I64" s="503">
        <v>5.5E-2</v>
      </c>
      <c r="J64" s="513">
        <v>9675.3145197639697</v>
      </c>
      <c r="K64" s="513">
        <v>8413.3169737078006</v>
      </c>
      <c r="L64" s="503">
        <v>6.0999999999999999E-2</v>
      </c>
      <c r="M64" s="528">
        <v>9119.0523277700013</v>
      </c>
      <c r="N64" s="513">
        <v>7929.6107198000018</v>
      </c>
      <c r="O64" s="515">
        <v>6.0000000000000157E-2</v>
      </c>
      <c r="P64" s="257">
        <v>8602.8795545000012</v>
      </c>
      <c r="Q64" s="257">
        <v>7480.764830000001</v>
      </c>
      <c r="R64" s="360">
        <v>0.09</v>
      </c>
      <c r="S64" s="246"/>
    </row>
    <row r="65" spans="1:19" ht="25.5" x14ac:dyDescent="0.2">
      <c r="A65" s="238" t="s">
        <v>883</v>
      </c>
      <c r="B65" s="312" t="s">
        <v>19</v>
      </c>
      <c r="C65" s="511">
        <f t="shared" si="57"/>
        <v>8405.031697119035</v>
      </c>
      <c r="D65" s="511">
        <f t="shared" si="58"/>
        <v>7308.7232148861185</v>
      </c>
      <c r="E65" s="507">
        <v>0.06</v>
      </c>
      <c r="F65" s="312" t="s">
        <v>19</v>
      </c>
      <c r="G65" s="516">
        <f t="shared" si="60"/>
        <v>7929.2751859613545</v>
      </c>
      <c r="H65" s="516">
        <f t="shared" si="61"/>
        <v>6895.0219008359609</v>
      </c>
      <c r="I65" s="503">
        <v>5.5E-2</v>
      </c>
      <c r="J65" s="513">
        <v>7515.9006502003367</v>
      </c>
      <c r="K65" s="513">
        <v>6535.5657827829018</v>
      </c>
      <c r="L65" s="503">
        <v>6.0999999999999999E-2</v>
      </c>
      <c r="M65" s="528">
        <v>7083.7894912350021</v>
      </c>
      <c r="N65" s="513">
        <v>6159.816948900002</v>
      </c>
      <c r="O65" s="515">
        <v>6.0000000000000157E-2</v>
      </c>
      <c r="P65" s="257">
        <v>6682.8202747500009</v>
      </c>
      <c r="Q65" s="257">
        <v>5811.1480650000012</v>
      </c>
      <c r="R65" s="360">
        <v>0.09</v>
      </c>
      <c r="S65" s="246"/>
    </row>
    <row r="66" spans="1:19" ht="25.5" x14ac:dyDescent="0.2">
      <c r="A66" s="238" t="s">
        <v>884</v>
      </c>
      <c r="B66" s="312" t="s">
        <v>19</v>
      </c>
      <c r="C66" s="511">
        <f t="shared" si="57"/>
        <v>16810.046525302088</v>
      </c>
      <c r="D66" s="511">
        <f t="shared" si="58"/>
        <v>14617.431761132251</v>
      </c>
      <c r="E66" s="507">
        <v>0.06</v>
      </c>
      <c r="F66" s="312" t="s">
        <v>19</v>
      </c>
      <c r="G66" s="516">
        <f t="shared" si="60"/>
        <v>15858.534457832158</v>
      </c>
      <c r="H66" s="516">
        <f t="shared" si="61"/>
        <v>13790.029963332312</v>
      </c>
      <c r="I66" s="503">
        <v>5.5E-2</v>
      </c>
      <c r="J66" s="513">
        <v>15031.786215954653</v>
      </c>
      <c r="K66" s="513">
        <v>13071.118448656222</v>
      </c>
      <c r="L66" s="503">
        <v>6.0999999999999999E-2</v>
      </c>
      <c r="M66" s="528">
        <v>14167.564765273</v>
      </c>
      <c r="N66" s="513">
        <v>12319.621535020002</v>
      </c>
      <c r="O66" s="515">
        <v>6.0000000000000157E-2</v>
      </c>
      <c r="P66" s="257">
        <v>13365.62713705</v>
      </c>
      <c r="Q66" s="257">
        <v>11622.284467000001</v>
      </c>
      <c r="R66" s="360">
        <v>0.09</v>
      </c>
      <c r="S66" s="246"/>
    </row>
    <row r="67" spans="1:19" x14ac:dyDescent="0.2">
      <c r="A67" s="238"/>
      <c r="B67" s="312"/>
      <c r="C67" s="238"/>
      <c r="D67" s="238"/>
      <c r="E67" s="507"/>
      <c r="F67" s="312"/>
      <c r="G67" s="516"/>
      <c r="H67" s="528"/>
      <c r="I67" s="503"/>
      <c r="J67" s="513"/>
      <c r="K67" s="513"/>
      <c r="L67" s="503"/>
      <c r="M67" s="528"/>
      <c r="N67" s="513"/>
      <c r="O67" s="515"/>
      <c r="P67" s="257"/>
      <c r="Q67" s="257"/>
      <c r="R67" s="360"/>
    </row>
    <row r="68" spans="1:19" ht="25.5" x14ac:dyDescent="0.2">
      <c r="A68" s="349" t="s">
        <v>570</v>
      </c>
      <c r="B68" s="312" t="s">
        <v>19</v>
      </c>
      <c r="C68" s="511">
        <f t="shared" si="57"/>
        <v>137.20212214393351</v>
      </c>
      <c r="D68" s="511">
        <f t="shared" ref="D68:D70" si="62">H68*1.06</f>
        <v>119.30619316863783</v>
      </c>
      <c r="E68" s="507">
        <v>0.06</v>
      </c>
      <c r="F68" s="312" t="s">
        <v>19</v>
      </c>
      <c r="G68" s="516">
        <f t="shared" si="49"/>
        <v>129.4359642867297</v>
      </c>
      <c r="H68" s="528">
        <f t="shared" si="55"/>
        <v>112.55301242324323</v>
      </c>
      <c r="I68" s="503">
        <v>5.5E-2</v>
      </c>
      <c r="J68" s="513">
        <f t="shared" si="50"/>
        <v>122.68811780732675</v>
      </c>
      <c r="K68" s="513">
        <f t="shared" si="51"/>
        <v>106.68531983245805</v>
      </c>
      <c r="L68" s="503">
        <v>6.0999999999999999E-2</v>
      </c>
      <c r="M68" s="528">
        <f t="shared" ref="M68:M70" si="63">N68*1.15</f>
        <v>115.63441829154264</v>
      </c>
      <c r="N68" s="513">
        <f t="shared" si="53"/>
        <v>100.55166807960231</v>
      </c>
      <c r="O68" s="515">
        <f t="shared" si="56"/>
        <v>6.0000000000000039E-2</v>
      </c>
      <c r="P68" s="257">
        <v>109.08907385994588</v>
      </c>
      <c r="Q68" s="257">
        <v>94.86006422603991</v>
      </c>
      <c r="R68" s="360">
        <v>9.0000000000000135E-2</v>
      </c>
    </row>
    <row r="69" spans="1:19" x14ac:dyDescent="0.2">
      <c r="A69" s="238" t="s">
        <v>49</v>
      </c>
      <c r="B69" s="312" t="s">
        <v>19</v>
      </c>
      <c r="C69" s="511">
        <f t="shared" si="57"/>
        <v>137.20212214393351</v>
      </c>
      <c r="D69" s="511">
        <f t="shared" si="62"/>
        <v>119.30619316863783</v>
      </c>
      <c r="E69" s="507">
        <v>0.06</v>
      </c>
      <c r="F69" s="312" t="s">
        <v>19</v>
      </c>
      <c r="G69" s="516">
        <f t="shared" si="49"/>
        <v>129.4359642867297</v>
      </c>
      <c r="H69" s="528">
        <f t="shared" si="55"/>
        <v>112.55301242324323</v>
      </c>
      <c r="I69" s="503">
        <v>5.5E-2</v>
      </c>
      <c r="J69" s="513">
        <f t="shared" si="50"/>
        <v>122.68811780732675</v>
      </c>
      <c r="K69" s="513">
        <f t="shared" si="51"/>
        <v>106.68531983245805</v>
      </c>
      <c r="L69" s="503">
        <v>6.0999999999999999E-2</v>
      </c>
      <c r="M69" s="528">
        <f t="shared" si="63"/>
        <v>115.63441829154264</v>
      </c>
      <c r="N69" s="513">
        <f t="shared" si="53"/>
        <v>100.55166807960231</v>
      </c>
      <c r="O69" s="515">
        <f t="shared" si="56"/>
        <v>6.0000000000000039E-2</v>
      </c>
      <c r="P69" s="257">
        <v>109.08907385994588</v>
      </c>
      <c r="Q69" s="257">
        <v>94.86006422603991</v>
      </c>
      <c r="R69" s="360">
        <v>9.0000000000000135E-2</v>
      </c>
    </row>
    <row r="70" spans="1:19" ht="25.5" x14ac:dyDescent="0.2">
      <c r="A70" s="238" t="s">
        <v>956</v>
      </c>
      <c r="B70" s="312" t="s">
        <v>19</v>
      </c>
      <c r="C70" s="511">
        <f t="shared" si="57"/>
        <v>104.91926987477267</v>
      </c>
      <c r="D70" s="511">
        <f t="shared" si="62"/>
        <v>91.234147717193636</v>
      </c>
      <c r="E70" s="507">
        <v>0.06</v>
      </c>
      <c r="F70" s="312" t="s">
        <v>19</v>
      </c>
      <c r="G70" s="516">
        <f t="shared" si="49"/>
        <v>98.980443278087435</v>
      </c>
      <c r="H70" s="528">
        <f t="shared" si="55"/>
        <v>86.06995067659777</v>
      </c>
      <c r="I70" s="503">
        <v>5.5E-2</v>
      </c>
      <c r="J70" s="513">
        <f t="shared" si="50"/>
        <v>93.820325382073406</v>
      </c>
      <c r="K70" s="513">
        <f>N70*1.061</f>
        <v>81.582891636585572</v>
      </c>
      <c r="L70" s="503">
        <v>6.0999999999999999E-2</v>
      </c>
      <c r="M70" s="528">
        <f t="shared" si="63"/>
        <v>88.426319870003212</v>
      </c>
      <c r="N70" s="513">
        <f t="shared" si="53"/>
        <v>76.892452060872358</v>
      </c>
      <c r="O70" s="515">
        <f t="shared" si="56"/>
        <v>6.0000000000000046E-2</v>
      </c>
      <c r="P70" s="257">
        <v>83.421056481135096</v>
      </c>
      <c r="Q70" s="257">
        <v>72.540049114030523</v>
      </c>
      <c r="R70" s="360">
        <v>0.09</v>
      </c>
    </row>
    <row r="71" spans="1:19" x14ac:dyDescent="0.2">
      <c r="A71" s="342"/>
      <c r="B71" s="312"/>
      <c r="C71" s="342"/>
      <c r="D71" s="342"/>
      <c r="E71" s="512"/>
      <c r="F71" s="312"/>
      <c r="G71" s="516"/>
      <c r="H71" s="513"/>
      <c r="I71" s="503"/>
      <c r="J71" s="513"/>
      <c r="K71" s="513"/>
      <c r="L71" s="503"/>
      <c r="M71" s="514"/>
      <c r="N71" s="514"/>
      <c r="O71" s="271"/>
      <c r="P71" s="165"/>
      <c r="Q71" s="165"/>
      <c r="R71" s="258"/>
    </row>
    <row r="72" spans="1:19" x14ac:dyDescent="0.2">
      <c r="A72" s="349" t="s">
        <v>15</v>
      </c>
      <c r="B72" s="312"/>
      <c r="C72" s="349"/>
      <c r="D72" s="349"/>
      <c r="E72" s="507"/>
      <c r="F72" s="312"/>
      <c r="G72" s="516"/>
      <c r="H72" s="513"/>
      <c r="I72" s="503"/>
      <c r="J72" s="513"/>
      <c r="K72" s="513"/>
      <c r="L72" s="503"/>
      <c r="M72" s="513"/>
      <c r="N72" s="513"/>
      <c r="O72" s="312"/>
      <c r="P72" s="165"/>
      <c r="Q72" s="165"/>
      <c r="R72" s="258"/>
    </row>
    <row r="73" spans="1:19" x14ac:dyDescent="0.2">
      <c r="A73" s="349" t="s">
        <v>733</v>
      </c>
      <c r="B73" s="312"/>
      <c r="C73" s="349"/>
      <c r="D73" s="349"/>
      <c r="E73" s="507"/>
      <c r="F73" s="312"/>
      <c r="G73" s="516"/>
      <c r="H73" s="513"/>
      <c r="I73" s="503"/>
      <c r="J73" s="513"/>
      <c r="K73" s="513"/>
      <c r="L73" s="503"/>
      <c r="M73" s="513"/>
      <c r="N73" s="513"/>
      <c r="O73" s="312"/>
      <c r="P73" s="165"/>
      <c r="Q73" s="165"/>
      <c r="R73" s="258"/>
    </row>
    <row r="74" spans="1:19" x14ac:dyDescent="0.2">
      <c r="A74" s="238" t="s">
        <v>17</v>
      </c>
      <c r="B74" s="312"/>
      <c r="C74" s="238"/>
      <c r="D74" s="238"/>
      <c r="E74" s="507"/>
      <c r="F74" s="312"/>
      <c r="G74" s="516"/>
      <c r="H74" s="513"/>
      <c r="I74" s="503"/>
      <c r="J74" s="513"/>
      <c r="K74" s="513"/>
      <c r="L74" s="503"/>
      <c r="M74" s="513"/>
      <c r="N74" s="513"/>
      <c r="O74" s="312"/>
      <c r="P74" s="165"/>
      <c r="Q74" s="165"/>
      <c r="R74" s="258"/>
    </row>
    <row r="75" spans="1:19" x14ac:dyDescent="0.2">
      <c r="A75" s="238" t="s">
        <v>18</v>
      </c>
      <c r="B75" s="312" t="s">
        <v>19</v>
      </c>
      <c r="C75" s="511">
        <f t="shared" ref="C75" si="64">D75*1.15</f>
        <v>346.60999999999996</v>
      </c>
      <c r="D75" s="534">
        <v>301.39999999999998</v>
      </c>
      <c r="E75" s="507">
        <v>7.4700000000000003E-2</v>
      </c>
      <c r="F75" s="312" t="s">
        <v>19</v>
      </c>
      <c r="G75" s="516">
        <f t="shared" si="49"/>
        <v>322.5159051881725</v>
      </c>
      <c r="H75" s="528">
        <f>K75*1.1459</f>
        <v>280.44861320710652</v>
      </c>
      <c r="I75" s="535">
        <v>0.1459</v>
      </c>
      <c r="J75" s="513">
        <f t="shared" ref="J75" si="65">K75*1.15</f>
        <v>281.45205095398592</v>
      </c>
      <c r="K75" s="513">
        <f>N75*1.0622</f>
        <v>244.74091387303127</v>
      </c>
      <c r="L75" s="535">
        <v>6.2199999999999998E-2</v>
      </c>
      <c r="M75" s="528">
        <f t="shared" ref="M75" si="66">N75*1.15</f>
        <v>264.97086325925994</v>
      </c>
      <c r="N75" s="513">
        <f>Q75*1.1307</f>
        <v>230.40944631239998</v>
      </c>
      <c r="O75" s="536">
        <f t="shared" ref="O75:O80" si="67">(N75-Q75)/Q75</f>
        <v>0.13069999999999998</v>
      </c>
      <c r="P75" s="257">
        <v>234.34232179999995</v>
      </c>
      <c r="Q75" s="257">
        <v>203.77593199999998</v>
      </c>
      <c r="R75" s="258">
        <v>6.8399999999999975E-2</v>
      </c>
    </row>
    <row r="76" spans="1:19" x14ac:dyDescent="0.2">
      <c r="A76" s="349" t="s">
        <v>20</v>
      </c>
      <c r="B76" s="312"/>
      <c r="C76" s="537"/>
      <c r="D76" s="537"/>
      <c r="E76" s="507"/>
      <c r="F76" s="312"/>
      <c r="G76" s="516"/>
      <c r="H76" s="513"/>
      <c r="I76" s="503"/>
      <c r="J76" s="513"/>
      <c r="K76" s="513"/>
      <c r="L76" s="503"/>
      <c r="M76" s="528"/>
      <c r="N76" s="513"/>
      <c r="O76" s="538"/>
      <c r="P76" s="165"/>
      <c r="Q76" s="165"/>
      <c r="R76" s="258"/>
    </row>
    <row r="77" spans="1:19" x14ac:dyDescent="0.2">
      <c r="A77" s="238" t="s">
        <v>21</v>
      </c>
      <c r="B77" s="312" t="s">
        <v>19</v>
      </c>
      <c r="C77" s="539">
        <f>D77*1.15</f>
        <v>1.555145</v>
      </c>
      <c r="D77" s="540">
        <v>1.3523000000000001</v>
      </c>
      <c r="E77" s="507">
        <v>7.4700000000000003E-2</v>
      </c>
      <c r="F77" s="312" t="s">
        <v>19</v>
      </c>
      <c r="G77" s="541">
        <f t="shared" si="49"/>
        <v>1.4472027935952998</v>
      </c>
      <c r="H77" s="542">
        <f>K77*1.1459</f>
        <v>1.258437211822</v>
      </c>
      <c r="I77" s="535">
        <v>0.1459</v>
      </c>
      <c r="J77" s="513">
        <f t="shared" ref="J77:J80" si="68">K77*1.15</f>
        <v>1.262939867</v>
      </c>
      <c r="K77" s="543">
        <f>N77*1.0622</f>
        <v>1.0982085800000001</v>
      </c>
      <c r="L77" s="535">
        <v>6.2199999999999998E-2</v>
      </c>
      <c r="M77" s="528">
        <v>1.1890000000000001</v>
      </c>
      <c r="N77" s="513">
        <v>1.0339</v>
      </c>
      <c r="O77" s="536">
        <f t="shared" si="67"/>
        <v>0.13077561291131218</v>
      </c>
      <c r="P77" s="257">
        <v>1.0514773987199999</v>
      </c>
      <c r="Q77" s="257">
        <v>0.91432817279999989</v>
      </c>
      <c r="R77" s="361">
        <v>6.8400000000000016E-2</v>
      </c>
    </row>
    <row r="78" spans="1:19" x14ac:dyDescent="0.2">
      <c r="A78" s="238" t="s">
        <v>22</v>
      </c>
      <c r="B78" s="312" t="s">
        <v>19</v>
      </c>
      <c r="C78" s="539">
        <f t="shared" ref="C78:C80" si="69">D78*1.15</f>
        <v>1.9993899999999998</v>
      </c>
      <c r="D78" s="540">
        <v>1.7385999999999999</v>
      </c>
      <c r="E78" s="507">
        <v>7.4700000000000003E-2</v>
      </c>
      <c r="F78" s="312" t="s">
        <v>19</v>
      </c>
      <c r="G78" s="541">
        <f t="shared" si="49"/>
        <v>1.8605493309283996</v>
      </c>
      <c r="H78" s="542">
        <f>K78*1.1459</f>
        <v>1.6178689834159998</v>
      </c>
      <c r="I78" s="535">
        <v>0.1459</v>
      </c>
      <c r="J78" s="513">
        <f t="shared" si="68"/>
        <v>1.6236576759999999</v>
      </c>
      <c r="K78" s="543">
        <f>N78*1.0622</f>
        <v>1.41187624</v>
      </c>
      <c r="L78" s="535">
        <v>6.2199999999999998E-2</v>
      </c>
      <c r="M78" s="528">
        <v>1.5286</v>
      </c>
      <c r="N78" s="513">
        <v>1.3291999999999999</v>
      </c>
      <c r="O78" s="536">
        <f t="shared" si="67"/>
        <v>0.130690547417224</v>
      </c>
      <c r="P78" s="257">
        <v>1.35189951264</v>
      </c>
      <c r="Q78" s="257">
        <v>1.1755647936</v>
      </c>
      <c r="R78" s="361">
        <v>6.8400000000000044E-2</v>
      </c>
    </row>
    <row r="79" spans="1:19" x14ac:dyDescent="0.2">
      <c r="A79" s="238" t="s">
        <v>23</v>
      </c>
      <c r="B79" s="312" t="s">
        <v>19</v>
      </c>
      <c r="C79" s="539">
        <f t="shared" si="69"/>
        <v>2.8140499999999999</v>
      </c>
      <c r="D79" s="540">
        <v>2.4470000000000001</v>
      </c>
      <c r="E79" s="507">
        <v>7.4700000000000003E-2</v>
      </c>
      <c r="F79" s="312" t="s">
        <v>19</v>
      </c>
      <c r="G79" s="541">
        <f t="shared" si="49"/>
        <v>2.6186545954715998</v>
      </c>
      <c r="H79" s="542">
        <f>K79*1.1459</f>
        <v>2.277090952584</v>
      </c>
      <c r="I79" s="535">
        <v>0.1459</v>
      </c>
      <c r="J79" s="513">
        <f t="shared" si="68"/>
        <v>2.2852383239999998</v>
      </c>
      <c r="K79" s="543">
        <f>N79*1.0622</f>
        <v>1.9871637600000001</v>
      </c>
      <c r="L79" s="535">
        <v>6.2199999999999998E-2</v>
      </c>
      <c r="M79" s="528">
        <v>2.1514000000000002</v>
      </c>
      <c r="N79" s="513">
        <v>1.8708</v>
      </c>
      <c r="O79" s="536">
        <f t="shared" si="67"/>
        <v>0.13703219281654316</v>
      </c>
      <c r="P79" s="257">
        <v>1.8921364000000001</v>
      </c>
      <c r="Q79" s="257">
        <v>1.6453360000000001</v>
      </c>
      <c r="R79" s="361">
        <v>6.8400000000000058E-2</v>
      </c>
    </row>
    <row r="80" spans="1:19" x14ac:dyDescent="0.2">
      <c r="A80" s="238" t="s">
        <v>24</v>
      </c>
      <c r="B80" s="312" t="s">
        <v>19</v>
      </c>
      <c r="C80" s="539">
        <f t="shared" si="69"/>
        <v>3.2998099999999999</v>
      </c>
      <c r="D80" s="540">
        <v>2.8694000000000002</v>
      </c>
      <c r="E80" s="507">
        <v>7.4700000000000003E-2</v>
      </c>
      <c r="F80" s="312" t="s">
        <v>19</v>
      </c>
      <c r="G80" s="541">
        <f t="shared" si="49"/>
        <v>3.0704942915472002</v>
      </c>
      <c r="H80" s="542">
        <f>K80*1.1459</f>
        <v>2.6699950361280003</v>
      </c>
      <c r="I80" s="535">
        <v>0.1459</v>
      </c>
      <c r="J80" s="513">
        <f t="shared" si="68"/>
        <v>2.6795482079999999</v>
      </c>
      <c r="K80" s="543">
        <f>N80*1.0622</f>
        <v>2.3300419200000002</v>
      </c>
      <c r="L80" s="535">
        <v>6.2199999999999998E-2</v>
      </c>
      <c r="M80" s="528">
        <v>2.5226000000000002</v>
      </c>
      <c r="N80" s="513">
        <v>2.1936</v>
      </c>
      <c r="O80" s="536">
        <f t="shared" si="67"/>
        <v>0.12811187315118427</v>
      </c>
      <c r="P80" s="257">
        <v>2.2361611999999997</v>
      </c>
      <c r="Q80" s="257">
        <v>1.944488</v>
      </c>
      <c r="R80" s="361">
        <v>6.8399999999999961E-2</v>
      </c>
    </row>
    <row r="81" spans="1:18" x14ac:dyDescent="0.2">
      <c r="A81" s="238"/>
      <c r="B81" s="312"/>
      <c r="C81" s="238"/>
      <c r="D81" s="238"/>
      <c r="E81" s="507"/>
      <c r="F81" s="312"/>
      <c r="G81" s="516"/>
      <c r="H81" s="513"/>
      <c r="I81" s="503"/>
      <c r="J81" s="513"/>
      <c r="K81" s="513"/>
      <c r="L81" s="503"/>
      <c r="M81" s="513"/>
      <c r="N81" s="513"/>
      <c r="O81" s="312"/>
      <c r="P81" s="165"/>
      <c r="Q81" s="165"/>
      <c r="R81" s="258"/>
    </row>
    <row r="82" spans="1:18" x14ac:dyDescent="0.2">
      <c r="A82" s="349" t="s">
        <v>734</v>
      </c>
      <c r="B82" s="312"/>
      <c r="C82" s="349"/>
      <c r="D82" s="349"/>
      <c r="E82" s="507"/>
      <c r="F82" s="312"/>
      <c r="G82" s="516"/>
      <c r="H82" s="513"/>
      <c r="I82" s="503"/>
      <c r="J82" s="513"/>
      <c r="K82" s="513"/>
      <c r="L82" s="503"/>
      <c r="M82" s="513"/>
      <c r="N82" s="513"/>
      <c r="O82" s="312"/>
      <c r="P82" s="165"/>
      <c r="Q82" s="165"/>
      <c r="R82" s="258"/>
    </row>
    <row r="83" spans="1:18" ht="27" customHeight="1" x14ac:dyDescent="0.2">
      <c r="A83" s="544" t="s">
        <v>731</v>
      </c>
      <c r="B83" s="312"/>
      <c r="C83" s="544"/>
      <c r="D83" s="544"/>
      <c r="E83" s="545"/>
      <c r="F83" s="312"/>
      <c r="G83" s="516"/>
      <c r="H83" s="513"/>
      <c r="I83" s="503"/>
      <c r="J83" s="513"/>
      <c r="K83" s="513"/>
      <c r="L83" s="503"/>
      <c r="M83" s="513"/>
      <c r="N83" s="513"/>
      <c r="O83" s="312"/>
      <c r="P83" s="165"/>
      <c r="Q83" s="165"/>
      <c r="R83" s="258"/>
    </row>
    <row r="84" spans="1:18" x14ac:dyDescent="0.2">
      <c r="A84" s="238" t="s">
        <v>27</v>
      </c>
      <c r="B84" s="312" t="s">
        <v>19</v>
      </c>
      <c r="C84" s="511">
        <f t="shared" ref="C84" si="70">D84*1.15</f>
        <v>346.60999999999996</v>
      </c>
      <c r="D84" s="534">
        <v>301.39999999999998</v>
      </c>
      <c r="E84" s="507">
        <v>7.4700000000000003E-2</v>
      </c>
      <c r="F84" s="312" t="s">
        <v>19</v>
      </c>
      <c r="G84" s="516">
        <f t="shared" si="49"/>
        <v>322.5159051881725</v>
      </c>
      <c r="H84" s="528">
        <f>K84*1.1459</f>
        <v>280.44861320710652</v>
      </c>
      <c r="I84" s="535">
        <v>0.1459</v>
      </c>
      <c r="J84" s="513">
        <f t="shared" ref="J84" si="71">K84*1.15</f>
        <v>281.45205095398592</v>
      </c>
      <c r="K84" s="513">
        <f>N84*1.0622</f>
        <v>244.74091387303127</v>
      </c>
      <c r="L84" s="535">
        <v>6.2199999999999998E-2</v>
      </c>
      <c r="M84" s="528">
        <f t="shared" ref="M84" si="72">N84*1.15</f>
        <v>264.97086325925994</v>
      </c>
      <c r="N84" s="513">
        <f>Q84*1.1307</f>
        <v>230.40944631239998</v>
      </c>
      <c r="O84" s="536">
        <f t="shared" ref="O84:O89" si="73">(N84-Q84)/Q84</f>
        <v>0.13069999999999998</v>
      </c>
      <c r="P84" s="257">
        <v>234.34232179999995</v>
      </c>
      <c r="Q84" s="257">
        <v>203.77593199999998</v>
      </c>
      <c r="R84" s="258">
        <v>6.8399999999999975E-2</v>
      </c>
    </row>
    <row r="85" spans="1:18" x14ac:dyDescent="0.2">
      <c r="A85" s="349" t="s">
        <v>20</v>
      </c>
      <c r="B85" s="312"/>
      <c r="C85" s="537"/>
      <c r="D85" s="537"/>
      <c r="E85" s="507"/>
      <c r="F85" s="312"/>
      <c r="G85" s="516"/>
      <c r="H85" s="513"/>
      <c r="I85" s="503"/>
      <c r="J85" s="513"/>
      <c r="K85" s="513"/>
      <c r="L85" s="503"/>
      <c r="M85" s="528"/>
      <c r="N85" s="513"/>
      <c r="O85" s="312"/>
      <c r="P85" s="165"/>
      <c r="Q85" s="546">
        <v>0.97119938514815995</v>
      </c>
      <c r="R85" s="258"/>
    </row>
    <row r="86" spans="1:18" x14ac:dyDescent="0.2">
      <c r="A86" s="238" t="s">
        <v>21</v>
      </c>
      <c r="B86" s="312" t="s">
        <v>19</v>
      </c>
      <c r="C86" s="539">
        <f t="shared" ref="C86:C89" si="74">D86*1.15</f>
        <v>1.555145</v>
      </c>
      <c r="D86" s="540">
        <v>1.3523000000000001</v>
      </c>
      <c r="E86" s="507">
        <v>7.4700000000000003E-2</v>
      </c>
      <c r="F86" s="312" t="s">
        <v>19</v>
      </c>
      <c r="G86" s="516">
        <f t="shared" si="49"/>
        <v>1.4472027935952998</v>
      </c>
      <c r="H86" s="542">
        <f>K86*1.1459</f>
        <v>1.258437211822</v>
      </c>
      <c r="I86" s="535">
        <v>0.1459</v>
      </c>
      <c r="J86" s="513">
        <f t="shared" ref="J86:J89" si="75">K86*1.15</f>
        <v>1.262939867</v>
      </c>
      <c r="K86" s="513">
        <f>N86*1.0622</f>
        <v>1.0982085800000001</v>
      </c>
      <c r="L86" s="535">
        <v>6.2199999999999998E-2</v>
      </c>
      <c r="M86" s="528">
        <v>1.1890000000000001</v>
      </c>
      <c r="N86" s="513">
        <v>1.0339</v>
      </c>
      <c r="O86" s="536">
        <f t="shared" si="73"/>
        <v>0.13077561291131218</v>
      </c>
      <c r="P86" s="257">
        <v>1.0514773987199999</v>
      </c>
      <c r="Q86" s="257">
        <v>0.91432817279999989</v>
      </c>
      <c r="R86" s="258">
        <v>6.8400000000000016E-2</v>
      </c>
    </row>
    <row r="87" spans="1:18" x14ac:dyDescent="0.2">
      <c r="A87" s="238" t="s">
        <v>22</v>
      </c>
      <c r="B87" s="312" t="s">
        <v>19</v>
      </c>
      <c r="C87" s="539">
        <f t="shared" si="74"/>
        <v>1.9993899999999998</v>
      </c>
      <c r="D87" s="540">
        <v>1.7385999999999999</v>
      </c>
      <c r="E87" s="507">
        <v>7.4700000000000003E-2</v>
      </c>
      <c r="F87" s="312" t="s">
        <v>19</v>
      </c>
      <c r="G87" s="516">
        <f t="shared" si="49"/>
        <v>1.8605493309283996</v>
      </c>
      <c r="H87" s="542">
        <f>K87*1.1459</f>
        <v>1.6178689834159998</v>
      </c>
      <c r="I87" s="535">
        <v>0.1459</v>
      </c>
      <c r="J87" s="513">
        <f t="shared" si="75"/>
        <v>1.6236576759999999</v>
      </c>
      <c r="K87" s="513">
        <f>N87*1.0622</f>
        <v>1.41187624</v>
      </c>
      <c r="L87" s="535">
        <v>6.2199999999999998E-2</v>
      </c>
      <c r="M87" s="528">
        <v>1.5286</v>
      </c>
      <c r="N87" s="513">
        <v>1.3291999999999999</v>
      </c>
      <c r="O87" s="536">
        <f t="shared" si="73"/>
        <v>0.130690547417224</v>
      </c>
      <c r="P87" s="257">
        <v>1.35189951264</v>
      </c>
      <c r="Q87" s="257">
        <v>1.1755647936</v>
      </c>
      <c r="R87" s="258">
        <v>6.8400000000000044E-2</v>
      </c>
    </row>
    <row r="88" spans="1:18" x14ac:dyDescent="0.2">
      <c r="A88" s="238" t="s">
        <v>23</v>
      </c>
      <c r="B88" s="312" t="s">
        <v>19</v>
      </c>
      <c r="C88" s="539">
        <f t="shared" si="74"/>
        <v>2.8140499999999999</v>
      </c>
      <c r="D88" s="540">
        <v>2.4470000000000001</v>
      </c>
      <c r="E88" s="507">
        <v>7.4700000000000003E-2</v>
      </c>
      <c r="F88" s="312" t="s">
        <v>19</v>
      </c>
      <c r="G88" s="516">
        <f t="shared" si="49"/>
        <v>2.6186545954715998</v>
      </c>
      <c r="H88" s="542">
        <f>K88*1.1459</f>
        <v>2.277090952584</v>
      </c>
      <c r="I88" s="535">
        <v>0.1459</v>
      </c>
      <c r="J88" s="513">
        <f t="shared" si="75"/>
        <v>2.2852383239999998</v>
      </c>
      <c r="K88" s="513">
        <f>N88*1.0622</f>
        <v>1.9871637600000001</v>
      </c>
      <c r="L88" s="535">
        <v>6.2199999999999998E-2</v>
      </c>
      <c r="M88" s="528">
        <v>2.1514000000000002</v>
      </c>
      <c r="N88" s="513">
        <v>1.8708</v>
      </c>
      <c r="O88" s="536">
        <f t="shared" si="73"/>
        <v>0.13703219281654316</v>
      </c>
      <c r="P88" s="257">
        <v>1.8921364000000001</v>
      </c>
      <c r="Q88" s="257">
        <v>1.6453360000000001</v>
      </c>
      <c r="R88" s="258">
        <v>6.8400000000000058E-2</v>
      </c>
    </row>
    <row r="89" spans="1:18" x14ac:dyDescent="0.2">
      <c r="A89" s="238" t="s">
        <v>24</v>
      </c>
      <c r="B89" s="312" t="s">
        <v>19</v>
      </c>
      <c r="C89" s="539">
        <f t="shared" si="74"/>
        <v>3.2998099999999999</v>
      </c>
      <c r="D89" s="540">
        <v>2.8694000000000002</v>
      </c>
      <c r="E89" s="507">
        <v>7.4700000000000003E-2</v>
      </c>
      <c r="F89" s="312" t="s">
        <v>19</v>
      </c>
      <c r="G89" s="516">
        <f t="shared" si="49"/>
        <v>3.0704942915472002</v>
      </c>
      <c r="H89" s="542">
        <f>K89*1.1459</f>
        <v>2.6699950361280003</v>
      </c>
      <c r="I89" s="535">
        <v>0.1459</v>
      </c>
      <c r="J89" s="513">
        <f t="shared" si="75"/>
        <v>2.6795482079999999</v>
      </c>
      <c r="K89" s="513">
        <f>N89*1.0622</f>
        <v>2.3300419200000002</v>
      </c>
      <c r="L89" s="535">
        <v>6.2199999999999998E-2</v>
      </c>
      <c r="M89" s="528">
        <v>2.5226000000000002</v>
      </c>
      <c r="N89" s="513">
        <v>2.1936</v>
      </c>
      <c r="O89" s="536">
        <f t="shared" si="73"/>
        <v>0.12811187315118427</v>
      </c>
      <c r="P89" s="257">
        <v>2.2361611999999997</v>
      </c>
      <c r="Q89" s="257">
        <v>1.944488</v>
      </c>
      <c r="R89" s="258">
        <v>6.8399999999999961E-2</v>
      </c>
    </row>
    <row r="90" spans="1:18" x14ac:dyDescent="0.2">
      <c r="A90" s="238"/>
      <c r="B90" s="312"/>
      <c r="C90" s="238"/>
      <c r="D90" s="238"/>
      <c r="E90" s="507"/>
      <c r="F90" s="312"/>
      <c r="G90" s="516"/>
      <c r="H90" s="513"/>
      <c r="I90" s="503"/>
      <c r="J90" s="513"/>
      <c r="K90" s="513"/>
      <c r="L90" s="503"/>
      <c r="M90" s="513"/>
      <c r="N90" s="513"/>
      <c r="O90" s="312"/>
      <c r="P90" s="165"/>
      <c r="Q90" s="165"/>
      <c r="R90" s="258"/>
    </row>
    <row r="91" spans="1:18" s="244" customFormat="1" ht="12.75" x14ac:dyDescent="0.2">
      <c r="A91" s="492" t="s">
        <v>2</v>
      </c>
      <c r="B91" s="493" t="s">
        <v>666</v>
      </c>
      <c r="C91" s="1032" t="s">
        <v>938</v>
      </c>
      <c r="D91" s="1033"/>
      <c r="E91" s="1034"/>
      <c r="F91" s="493" t="s">
        <v>666</v>
      </c>
      <c r="G91" s="1032" t="s">
        <v>849</v>
      </c>
      <c r="H91" s="1033"/>
      <c r="I91" s="1034"/>
      <c r="J91" s="1032" t="s">
        <v>766</v>
      </c>
      <c r="K91" s="1033"/>
      <c r="L91" s="1034"/>
      <c r="M91" s="996" t="s">
        <v>699</v>
      </c>
      <c r="N91" s="997"/>
      <c r="O91" s="998"/>
      <c r="P91" s="996" t="s">
        <v>664</v>
      </c>
      <c r="Q91" s="997"/>
      <c r="R91" s="998"/>
    </row>
    <row r="92" spans="1:18" s="244" customFormat="1" ht="12.75" x14ac:dyDescent="0.2">
      <c r="A92" s="271"/>
      <c r="B92" s="312"/>
      <c r="C92" s="1032" t="s">
        <v>8</v>
      </c>
      <c r="D92" s="1033"/>
      <c r="E92" s="1034"/>
      <c r="F92" s="312"/>
      <c r="G92" s="1032" t="s">
        <v>8</v>
      </c>
      <c r="H92" s="1033"/>
      <c r="I92" s="1034"/>
      <c r="J92" s="1033" t="s">
        <v>8</v>
      </c>
      <c r="K92" s="1033"/>
      <c r="L92" s="1034"/>
      <c r="M92" s="999" t="s">
        <v>8</v>
      </c>
      <c r="N92" s="1000"/>
      <c r="O92" s="1001"/>
      <c r="P92" s="999" t="s">
        <v>8</v>
      </c>
      <c r="Q92" s="1000"/>
      <c r="R92" s="1001"/>
    </row>
    <row r="93" spans="1:18" s="244" customFormat="1" ht="14.25" customHeight="1" x14ac:dyDescent="0.2">
      <c r="A93" s="271"/>
      <c r="B93" s="312"/>
      <c r="C93" s="495" t="s">
        <v>9</v>
      </c>
      <c r="D93" s="493" t="s">
        <v>10</v>
      </c>
      <c r="E93" s="496" t="s">
        <v>11</v>
      </c>
      <c r="F93" s="312"/>
      <c r="G93" s="495" t="s">
        <v>9</v>
      </c>
      <c r="H93" s="493" t="s">
        <v>10</v>
      </c>
      <c r="I93" s="496" t="s">
        <v>11</v>
      </c>
      <c r="J93" s="495" t="s">
        <v>9</v>
      </c>
      <c r="K93" s="493" t="s">
        <v>10</v>
      </c>
      <c r="L93" s="496" t="s">
        <v>11</v>
      </c>
      <c r="M93" s="273" t="s">
        <v>9</v>
      </c>
      <c r="N93" s="274" t="s">
        <v>10</v>
      </c>
      <c r="O93" s="497" t="s">
        <v>11</v>
      </c>
      <c r="P93" s="273" t="s">
        <v>9</v>
      </c>
      <c r="Q93" s="274" t="s">
        <v>10</v>
      </c>
      <c r="R93" s="497" t="s">
        <v>11</v>
      </c>
    </row>
    <row r="94" spans="1:18" s="244" customFormat="1" ht="12.75" x14ac:dyDescent="0.2">
      <c r="A94" s="529"/>
      <c r="B94" s="498"/>
      <c r="C94" s="1032" t="s">
        <v>939</v>
      </c>
      <c r="D94" s="1033"/>
      <c r="E94" s="1034"/>
      <c r="F94" s="498"/>
      <c r="G94" s="1032" t="s">
        <v>850</v>
      </c>
      <c r="H94" s="1033"/>
      <c r="I94" s="1034"/>
      <c r="J94" s="1033" t="s">
        <v>767</v>
      </c>
      <c r="K94" s="1033"/>
      <c r="L94" s="1034"/>
      <c r="M94" s="992" t="s">
        <v>700</v>
      </c>
      <c r="N94" s="993"/>
      <c r="O94" s="1045"/>
      <c r="P94" s="992" t="s">
        <v>665</v>
      </c>
      <c r="Q94" s="993"/>
      <c r="R94" s="1045"/>
    </row>
    <row r="95" spans="1:18" x14ac:dyDescent="0.2">
      <c r="A95" s="238"/>
      <c r="B95" s="312"/>
      <c r="C95" s="238"/>
      <c r="D95" s="238"/>
      <c r="E95" s="507"/>
      <c r="F95" s="312"/>
      <c r="G95" s="530"/>
      <c r="H95" s="532"/>
      <c r="I95" s="503"/>
      <c r="J95" s="437"/>
      <c r="K95" s="437"/>
      <c r="L95" s="503"/>
      <c r="M95" s="437"/>
      <c r="N95" s="437"/>
      <c r="O95" s="312"/>
      <c r="P95" s="165"/>
      <c r="Q95" s="165"/>
      <c r="R95" s="258"/>
    </row>
    <row r="96" spans="1:18" x14ac:dyDescent="0.2">
      <c r="A96" s="349" t="s">
        <v>723</v>
      </c>
      <c r="B96" s="312"/>
      <c r="C96" s="349"/>
      <c r="D96" s="349"/>
      <c r="E96" s="507"/>
      <c r="F96" s="312"/>
      <c r="G96" s="530"/>
      <c r="H96" s="532"/>
      <c r="I96" s="503"/>
      <c r="J96" s="437"/>
      <c r="K96" s="437"/>
      <c r="L96" s="503"/>
      <c r="M96" s="437"/>
      <c r="N96" s="437"/>
      <c r="O96" s="312"/>
      <c r="P96" s="165"/>
      <c r="Q96" s="165"/>
      <c r="R96" s="258"/>
    </row>
    <row r="97" spans="1:18" ht="25.5" x14ac:dyDescent="0.2">
      <c r="A97" s="349" t="s">
        <v>29</v>
      </c>
      <c r="B97" s="312"/>
      <c r="C97" s="349"/>
      <c r="D97" s="349"/>
      <c r="E97" s="507"/>
      <c r="F97" s="312"/>
      <c r="G97" s="530"/>
      <c r="H97" s="532"/>
      <c r="I97" s="503"/>
      <c r="J97" s="437"/>
      <c r="K97" s="437"/>
      <c r="L97" s="503"/>
      <c r="M97" s="437"/>
      <c r="N97" s="437"/>
      <c r="O97" s="312"/>
      <c r="P97" s="165"/>
      <c r="Q97" s="165"/>
      <c r="R97" s="258"/>
    </row>
    <row r="98" spans="1:18" x14ac:dyDescent="0.2">
      <c r="A98" s="238" t="s">
        <v>27</v>
      </c>
      <c r="B98" s="312" t="s">
        <v>19</v>
      </c>
      <c r="C98" s="511">
        <f t="shared" ref="C98:C99" si="76">D98*1.15</f>
        <v>621.54049999999995</v>
      </c>
      <c r="D98" s="534">
        <v>540.47</v>
      </c>
      <c r="E98" s="507">
        <v>7.4700000000000003E-2</v>
      </c>
      <c r="F98" s="312" t="s">
        <v>19</v>
      </c>
      <c r="G98" s="516">
        <f t="shared" si="49"/>
        <v>578.34053317495284</v>
      </c>
      <c r="H98" s="528">
        <f>K98*1.1459</f>
        <v>502.90481145648073</v>
      </c>
      <c r="I98" s="535">
        <v>0.1459</v>
      </c>
      <c r="J98" s="513">
        <f t="shared" ref="J98:J99" si="77">K98*1.15</f>
        <v>504.70419161790107</v>
      </c>
      <c r="K98" s="513">
        <f>N98*1.0622</f>
        <v>438.87321010252271</v>
      </c>
      <c r="L98" s="535">
        <v>6.2199999999999998E-2</v>
      </c>
      <c r="M98" s="528">
        <f t="shared" ref="M98" si="78">N98*1.15</f>
        <v>475.14986972123995</v>
      </c>
      <c r="N98" s="513">
        <f>Q98*1.1307</f>
        <v>413.17379975759997</v>
      </c>
      <c r="O98" s="536">
        <f t="shared" ref="O98:O99" si="79">(N98-Q98)/Q98</f>
        <v>0.13070000000000004</v>
      </c>
      <c r="P98" s="257">
        <v>420.22629319999993</v>
      </c>
      <c r="Q98" s="257">
        <v>365.41416799999996</v>
      </c>
      <c r="R98" s="258">
        <v>6.8399999999999947E-2</v>
      </c>
    </row>
    <row r="99" spans="1:18" x14ac:dyDescent="0.2">
      <c r="A99" s="238" t="s">
        <v>20</v>
      </c>
      <c r="B99" s="312" t="s">
        <v>19</v>
      </c>
      <c r="C99" s="539">
        <f t="shared" si="76"/>
        <v>2.7553999999999998</v>
      </c>
      <c r="D99" s="540">
        <v>2.3959999999999999</v>
      </c>
      <c r="E99" s="507">
        <v>7.4700000000000003E-2</v>
      </c>
      <c r="F99" s="312" t="s">
        <v>19</v>
      </c>
      <c r="G99" s="516">
        <f t="shared" si="49"/>
        <v>2.5639243224958999</v>
      </c>
      <c r="H99" s="528">
        <f>K99*1.1459</f>
        <v>2.229499410866</v>
      </c>
      <c r="I99" s="535">
        <v>0.1459</v>
      </c>
      <c r="J99" s="513">
        <f t="shared" si="77"/>
        <v>2.2374765010000002</v>
      </c>
      <c r="K99" s="513">
        <f>N99*1.0622</f>
        <v>1.9456317400000003</v>
      </c>
      <c r="L99" s="535">
        <v>6.2199999999999998E-2</v>
      </c>
      <c r="M99" s="528">
        <f>N99*1.15</f>
        <v>2.106455</v>
      </c>
      <c r="N99" s="513">
        <v>1.8317000000000001</v>
      </c>
      <c r="O99" s="536">
        <f t="shared" si="79"/>
        <v>0.12791631362194331</v>
      </c>
      <c r="P99" s="257">
        <v>1.8675632</v>
      </c>
      <c r="Q99" s="257">
        <v>1.6239680000000001</v>
      </c>
      <c r="R99" s="258">
        <v>6.8400000000000044E-2</v>
      </c>
    </row>
    <row r="100" spans="1:18" x14ac:dyDescent="0.2">
      <c r="A100" s="238"/>
      <c r="B100" s="312"/>
      <c r="C100" s="238"/>
      <c r="D100" s="238"/>
      <c r="E100" s="507"/>
      <c r="F100" s="312"/>
      <c r="G100" s="532"/>
      <c r="H100" s="532"/>
      <c r="I100" s="503"/>
      <c r="J100" s="437"/>
      <c r="K100" s="437"/>
      <c r="L100" s="503"/>
      <c r="M100" s="513"/>
      <c r="N100" s="513"/>
      <c r="O100" s="312"/>
      <c r="P100" s="165"/>
      <c r="Q100" s="165"/>
      <c r="R100" s="258"/>
    </row>
    <row r="101" spans="1:18" x14ac:dyDescent="0.2">
      <c r="A101" s="238"/>
      <c r="B101" s="312"/>
      <c r="C101" s="238"/>
      <c r="D101" s="238"/>
      <c r="E101" s="507"/>
      <c r="F101" s="312"/>
      <c r="G101" s="532"/>
      <c r="H101" s="532"/>
      <c r="I101" s="503"/>
      <c r="J101" s="437"/>
      <c r="K101" s="437"/>
      <c r="L101" s="503"/>
      <c r="M101" s="513"/>
      <c r="N101" s="513"/>
      <c r="O101" s="312"/>
      <c r="P101" s="165"/>
      <c r="Q101" s="165"/>
      <c r="R101" s="258"/>
    </row>
    <row r="102" spans="1:18" x14ac:dyDescent="0.2">
      <c r="A102" s="349" t="s">
        <v>724</v>
      </c>
      <c r="B102" s="312"/>
      <c r="C102" s="349"/>
      <c r="D102" s="349"/>
      <c r="E102" s="507"/>
      <c r="F102" s="312"/>
      <c r="G102" s="532"/>
      <c r="H102" s="532"/>
      <c r="I102" s="503"/>
      <c r="J102" s="437"/>
      <c r="K102" s="437"/>
      <c r="L102" s="503"/>
      <c r="M102" s="513"/>
      <c r="N102" s="513"/>
      <c r="O102" s="312"/>
      <c r="P102" s="165"/>
      <c r="Q102" s="165"/>
      <c r="R102" s="258"/>
    </row>
    <row r="103" spans="1:18" ht="25.5" x14ac:dyDescent="0.2">
      <c r="A103" s="349" t="s">
        <v>36</v>
      </c>
      <c r="B103" s="312"/>
      <c r="C103" s="349"/>
      <c r="D103" s="349"/>
      <c r="E103" s="507"/>
      <c r="F103" s="312"/>
      <c r="G103" s="532"/>
      <c r="H103" s="532"/>
      <c r="I103" s="503"/>
      <c r="J103" s="437"/>
      <c r="K103" s="437"/>
      <c r="L103" s="503"/>
      <c r="M103" s="513"/>
      <c r="N103" s="513"/>
      <c r="O103" s="312"/>
      <c r="P103" s="165"/>
      <c r="Q103" s="165"/>
      <c r="R103" s="258"/>
    </row>
    <row r="104" spans="1:18" x14ac:dyDescent="0.2">
      <c r="A104" s="238" t="s">
        <v>32</v>
      </c>
      <c r="B104" s="312" t="s">
        <v>19</v>
      </c>
      <c r="C104" s="511">
        <f t="shared" ref="C104" si="80">D104*1.15</f>
        <v>1139.213</v>
      </c>
      <c r="D104" s="534">
        <v>990.62</v>
      </c>
      <c r="E104" s="507">
        <v>7.4700000000000003E-2</v>
      </c>
      <c r="F104" s="312" t="s">
        <v>19</v>
      </c>
      <c r="G104" s="513">
        <f t="shared" ref="G104:G166" si="81">H104*1.15</f>
        <v>1060.0260611564074</v>
      </c>
      <c r="H104" s="513">
        <f>K104*1.1459</f>
        <v>921.76179230991966</v>
      </c>
      <c r="I104" s="535">
        <v>0.1459</v>
      </c>
      <c r="J104" s="513">
        <f t="shared" ref="J104" si="82">K104*1.15</f>
        <v>925.05983170992897</v>
      </c>
      <c r="K104" s="513">
        <f>N104*1.0622</f>
        <v>804.39985366080782</v>
      </c>
      <c r="L104" s="535">
        <v>6.2199999999999998E-2</v>
      </c>
      <c r="M104" s="528">
        <f t="shared" ref="M104" si="83">N104*1.15</f>
        <v>870.89044597055999</v>
      </c>
      <c r="N104" s="513">
        <f>Q104*1.1307</f>
        <v>757.29603997440006</v>
      </c>
      <c r="O104" s="536">
        <f t="shared" ref="O104" si="84">(N104-Q104)/Q104</f>
        <v>0.13070000000000007</v>
      </c>
      <c r="P104" s="257">
        <v>770.2223808</v>
      </c>
      <c r="Q104" s="257">
        <v>669.75859200000002</v>
      </c>
      <c r="R104" s="258">
        <v>6.8400000000000044E-2</v>
      </c>
    </row>
    <row r="105" spans="1:18" x14ac:dyDescent="0.2">
      <c r="A105" s="238" t="s">
        <v>37</v>
      </c>
      <c r="B105" s="312"/>
      <c r="C105" s="547"/>
      <c r="D105" s="547"/>
      <c r="E105" s="507"/>
      <c r="F105" s="312"/>
      <c r="G105" s="513"/>
      <c r="H105" s="513"/>
      <c r="I105" s="503"/>
      <c r="J105" s="513"/>
      <c r="K105" s="513"/>
      <c r="L105" s="503"/>
      <c r="M105" s="528"/>
      <c r="N105" s="513"/>
      <c r="O105" s="312"/>
      <c r="P105" s="165"/>
      <c r="Q105" s="165"/>
      <c r="R105" s="258"/>
    </row>
    <row r="106" spans="1:18" x14ac:dyDescent="0.2">
      <c r="A106" s="238" t="s">
        <v>38</v>
      </c>
      <c r="B106" s="312" t="s">
        <v>19</v>
      </c>
      <c r="C106" s="539">
        <f t="shared" ref="C106:C108" si="85">D106*1.15</f>
        <v>1.8198749999999999</v>
      </c>
      <c r="D106" s="540">
        <v>1.5825</v>
      </c>
      <c r="E106" s="507">
        <v>7.4700000000000003E-2</v>
      </c>
      <c r="F106" s="312" t="s">
        <v>19</v>
      </c>
      <c r="G106" s="513">
        <f t="shared" si="81"/>
        <v>1.6934190344245998</v>
      </c>
      <c r="H106" s="513">
        <f>K106*1.1459</f>
        <v>1.4725382908039999</v>
      </c>
      <c r="I106" s="535">
        <v>0.1459</v>
      </c>
      <c r="J106" s="513">
        <f t="shared" ref="J106:J108" si="86">K106*1.15</f>
        <v>1.4778069939999998</v>
      </c>
      <c r="K106" s="513">
        <f>N106*1.0622</f>
        <v>1.28504956</v>
      </c>
      <c r="L106" s="535">
        <v>6.2199999999999998E-2</v>
      </c>
      <c r="M106" s="528">
        <f t="shared" ref="M106:M108" si="87">N106*1.15</f>
        <v>1.3912699999999998</v>
      </c>
      <c r="N106" s="513">
        <v>1.2098</v>
      </c>
      <c r="O106" s="536">
        <f t="shared" ref="O106:O108" si="88">(N106-Q106)/Q106</f>
        <v>0.12594758447684501</v>
      </c>
      <c r="P106" s="257">
        <v>1.2356436651058078</v>
      </c>
      <c r="Q106" s="257">
        <v>1.0744727522659199</v>
      </c>
      <c r="R106" s="258">
        <v>6.8400000000000002E-2</v>
      </c>
    </row>
    <row r="107" spans="1:18" x14ac:dyDescent="0.2">
      <c r="A107" s="238" t="s">
        <v>39</v>
      </c>
      <c r="B107" s="312" t="s">
        <v>19</v>
      </c>
      <c r="C107" s="539">
        <f t="shared" si="85"/>
        <v>1.1226299999999998</v>
      </c>
      <c r="D107" s="540">
        <v>0.97619999999999996</v>
      </c>
      <c r="E107" s="507">
        <v>7.4700000000000003E-2</v>
      </c>
      <c r="F107" s="312" t="s">
        <v>19</v>
      </c>
      <c r="G107" s="513">
        <f t="shared" si="81"/>
        <v>1.0446343407100998</v>
      </c>
      <c r="H107" s="513">
        <f>K107*1.1459</f>
        <v>0.90837768757399984</v>
      </c>
      <c r="I107" s="535">
        <v>0.1459</v>
      </c>
      <c r="J107" s="513">
        <f t="shared" si="86"/>
        <v>0.91162783899999988</v>
      </c>
      <c r="K107" s="513">
        <f>N107*1.0622</f>
        <v>0.79271985999999994</v>
      </c>
      <c r="L107" s="535">
        <v>6.2199999999999998E-2</v>
      </c>
      <c r="M107" s="528">
        <f t="shared" si="87"/>
        <v>0.85824499999999992</v>
      </c>
      <c r="N107" s="513">
        <v>0.74629999999999996</v>
      </c>
      <c r="O107" s="536">
        <f t="shared" si="88"/>
        <v>0.11935781077048237</v>
      </c>
      <c r="P107" s="257">
        <v>0.76672980859377582</v>
      </c>
      <c r="Q107" s="257">
        <v>0.66672157269023991</v>
      </c>
      <c r="R107" s="258">
        <v>6.8400000000000072E-2</v>
      </c>
    </row>
    <row r="108" spans="1:18" x14ac:dyDescent="0.2">
      <c r="A108" s="238" t="s">
        <v>40</v>
      </c>
      <c r="B108" s="312" t="s">
        <v>19</v>
      </c>
      <c r="C108" s="539">
        <f t="shared" si="85"/>
        <v>0.79959499999999994</v>
      </c>
      <c r="D108" s="540">
        <v>0.69530000000000003</v>
      </c>
      <c r="E108" s="507">
        <v>7.4700000000000003E-2</v>
      </c>
      <c r="F108" s="312" t="s">
        <v>19</v>
      </c>
      <c r="G108" s="513">
        <f t="shared" si="81"/>
        <v>0.74396777715049989</v>
      </c>
      <c r="H108" s="513">
        <f>K108*1.1459</f>
        <v>0.64692850186999995</v>
      </c>
      <c r="I108" s="535">
        <v>0.1459</v>
      </c>
      <c r="J108" s="513">
        <f t="shared" si="86"/>
        <v>0.64924319499999994</v>
      </c>
      <c r="K108" s="513">
        <f>N108*1.0622</f>
        <v>0.56455929999999999</v>
      </c>
      <c r="L108" s="535">
        <v>6.2199999999999998E-2</v>
      </c>
      <c r="M108" s="528">
        <f t="shared" si="87"/>
        <v>0.61122499999999991</v>
      </c>
      <c r="N108" s="513">
        <v>0.53149999999999997</v>
      </c>
      <c r="O108" s="536">
        <f t="shared" si="88"/>
        <v>0.12480868799695426</v>
      </c>
      <c r="P108" s="257">
        <v>0.54340351965849587</v>
      </c>
      <c r="Q108" s="257">
        <v>0.47252479970303995</v>
      </c>
      <c r="R108" s="258">
        <v>6.840000000000003E-2</v>
      </c>
    </row>
    <row r="109" spans="1:18" ht="12.75" customHeight="1" x14ac:dyDescent="0.2">
      <c r="A109" s="349" t="s">
        <v>41</v>
      </c>
      <c r="B109" s="312"/>
      <c r="C109" s="537"/>
      <c r="D109" s="537"/>
      <c r="E109" s="507"/>
      <c r="F109" s="312"/>
      <c r="G109" s="513"/>
      <c r="H109" s="513"/>
      <c r="I109" s="503"/>
      <c r="J109" s="513"/>
      <c r="K109" s="513"/>
      <c r="L109" s="503"/>
      <c r="M109" s="528"/>
      <c r="N109" s="513"/>
      <c r="O109" s="312"/>
      <c r="P109" s="165"/>
      <c r="Q109" s="165"/>
      <c r="R109" s="258"/>
    </row>
    <row r="110" spans="1:18" x14ac:dyDescent="0.2">
      <c r="A110" s="238" t="s">
        <v>38</v>
      </c>
      <c r="B110" s="312" t="s">
        <v>19</v>
      </c>
      <c r="C110" s="539">
        <f t="shared" ref="C110:C113" si="89">D110*1.15</f>
        <v>6.3784749999999999</v>
      </c>
      <c r="D110" s="540">
        <v>5.5465</v>
      </c>
      <c r="E110" s="507">
        <v>7.4700000000000003E-2</v>
      </c>
      <c r="F110" s="312" t="s">
        <v>19</v>
      </c>
      <c r="G110" s="513">
        <f t="shared" si="81"/>
        <v>5.9350851776026987</v>
      </c>
      <c r="H110" s="513">
        <f>K110*1.1459</f>
        <v>5.1609436326979994</v>
      </c>
      <c r="I110" s="535">
        <v>0.1459</v>
      </c>
      <c r="J110" s="513">
        <f t="shared" ref="J110:J113" si="90">K110*1.15</f>
        <v>5.1794093529999996</v>
      </c>
      <c r="K110" s="513">
        <f>N110*1.0622</f>
        <v>4.5038342199999999</v>
      </c>
      <c r="L110" s="535">
        <v>6.2199999999999998E-2</v>
      </c>
      <c r="M110" s="528">
        <f t="shared" ref="M110:M113" si="91">N110*1.15</f>
        <v>4.8761149999999995</v>
      </c>
      <c r="N110" s="513">
        <v>4.2401</v>
      </c>
      <c r="O110" s="536">
        <f t="shared" ref="O110:O113" si="92">(N110-Q110)/Q110</f>
        <v>0.13066800636999071</v>
      </c>
      <c r="P110" s="257">
        <v>4.3125965999999991</v>
      </c>
      <c r="Q110" s="257">
        <v>3.7500839999999998</v>
      </c>
      <c r="R110" s="258">
        <v>6.8399999999999989E-2</v>
      </c>
    </row>
    <row r="111" spans="1:18" x14ac:dyDescent="0.2">
      <c r="A111" s="238" t="s">
        <v>39</v>
      </c>
      <c r="B111" s="312" t="s">
        <v>19</v>
      </c>
      <c r="C111" s="539">
        <f t="shared" si="89"/>
        <v>1.6839449999999998</v>
      </c>
      <c r="D111" s="540">
        <v>1.4642999999999999</v>
      </c>
      <c r="E111" s="507">
        <v>7.4700000000000003E-2</v>
      </c>
      <c r="F111" s="312" t="s">
        <v>19</v>
      </c>
      <c r="G111" s="513">
        <f t="shared" si="81"/>
        <v>1.5668815235037998</v>
      </c>
      <c r="H111" s="513">
        <f>K111*1.1459</f>
        <v>1.362505672612</v>
      </c>
      <c r="I111" s="535">
        <v>0.1459</v>
      </c>
      <c r="J111" s="513">
        <f t="shared" si="90"/>
        <v>1.3673806819999998</v>
      </c>
      <c r="K111" s="513">
        <f>N111*1.0622</f>
        <v>1.18902668</v>
      </c>
      <c r="L111" s="535">
        <v>6.2199999999999998E-2</v>
      </c>
      <c r="M111" s="528">
        <f t="shared" si="91"/>
        <v>1.28731</v>
      </c>
      <c r="N111" s="513">
        <v>1.1194</v>
      </c>
      <c r="O111" s="536">
        <f t="shared" si="92"/>
        <v>0.12659669971779719</v>
      </c>
      <c r="P111" s="257">
        <v>1.1426537999999999</v>
      </c>
      <c r="Q111" s="257">
        <v>0.99361200000000005</v>
      </c>
      <c r="R111" s="258">
        <v>6.8400000000000002E-2</v>
      </c>
    </row>
    <row r="112" spans="1:18" x14ac:dyDescent="0.2">
      <c r="A112" s="238" t="s">
        <v>40</v>
      </c>
      <c r="B112" s="312" t="s">
        <v>19</v>
      </c>
      <c r="C112" s="539">
        <f t="shared" si="89"/>
        <v>1.3437749999999999</v>
      </c>
      <c r="D112" s="540">
        <v>1.1685000000000001</v>
      </c>
      <c r="E112" s="507">
        <v>7.4700000000000003E-2</v>
      </c>
      <c r="F112" s="312" t="s">
        <v>19</v>
      </c>
      <c r="G112" s="513">
        <f t="shared" si="81"/>
        <v>1.2503977710790997</v>
      </c>
      <c r="H112" s="513">
        <f>K112*1.1459</f>
        <v>1.0873024096339998</v>
      </c>
      <c r="I112" s="535">
        <v>0.1459</v>
      </c>
      <c r="J112" s="513">
        <f t="shared" si="90"/>
        <v>1.091192749</v>
      </c>
      <c r="K112" s="513">
        <f>N112*1.0622</f>
        <v>0.94886325999999999</v>
      </c>
      <c r="L112" s="535">
        <v>6.2199999999999998E-2</v>
      </c>
      <c r="M112" s="528">
        <f t="shared" si="91"/>
        <v>1.0272949999999998</v>
      </c>
      <c r="N112" s="513">
        <v>0.89329999999999998</v>
      </c>
      <c r="O112" s="536">
        <f t="shared" si="92"/>
        <v>0.12987847450595486</v>
      </c>
      <c r="P112" s="257">
        <v>0.90920839999999992</v>
      </c>
      <c r="Q112" s="257">
        <v>0.79061599999999999</v>
      </c>
      <c r="R112" s="258">
        <v>6.8399999999999989E-2</v>
      </c>
    </row>
    <row r="113" spans="1:18" x14ac:dyDescent="0.2">
      <c r="A113" s="238" t="s">
        <v>42</v>
      </c>
      <c r="B113" s="312" t="s">
        <v>19</v>
      </c>
      <c r="C113" s="539">
        <f t="shared" si="89"/>
        <v>1.3504449999999997</v>
      </c>
      <c r="D113" s="540">
        <v>1.1742999999999999</v>
      </c>
      <c r="E113" s="507">
        <v>7.4700000000000003E-2</v>
      </c>
      <c r="F113" s="312" t="s">
        <v>19</v>
      </c>
      <c r="G113" s="513">
        <f t="shared" si="81"/>
        <v>125.63797910911349</v>
      </c>
      <c r="H113" s="513">
        <f>K113*1.1459</f>
        <v>109.25041661662043</v>
      </c>
      <c r="I113" s="535">
        <v>0.1459</v>
      </c>
      <c r="J113" s="513">
        <f t="shared" si="90"/>
        <v>109.64131172799851</v>
      </c>
      <c r="K113" s="513">
        <f>N113*1.0622</f>
        <v>95.340271067824801</v>
      </c>
      <c r="L113" s="535">
        <v>6.2199999999999998E-2</v>
      </c>
      <c r="M113" s="528">
        <f t="shared" si="91"/>
        <v>103.22096754659999</v>
      </c>
      <c r="N113" s="513">
        <f>Q113*1.1307</f>
        <v>89.757363084000005</v>
      </c>
      <c r="O113" s="536">
        <f t="shared" si="92"/>
        <v>0.13070000000000007</v>
      </c>
      <c r="P113" s="257">
        <v>91.28943799999999</v>
      </c>
      <c r="Q113" s="257">
        <v>79.38212</v>
      </c>
      <c r="R113" s="258">
        <v>6.8400000000000044E-2</v>
      </c>
    </row>
    <row r="114" spans="1:18" x14ac:dyDescent="0.2">
      <c r="A114" s="270"/>
      <c r="B114" s="312"/>
      <c r="C114" s="270"/>
      <c r="D114" s="270"/>
      <c r="E114" s="512"/>
      <c r="F114" s="312"/>
      <c r="G114" s="532"/>
      <c r="H114" s="548"/>
      <c r="I114" s="503"/>
      <c r="J114" s="549"/>
      <c r="K114" s="549"/>
      <c r="L114" s="550"/>
      <c r="M114" s="1062"/>
      <c r="N114" s="1063"/>
      <c r="O114" s="1064"/>
      <c r="P114" s="1059"/>
      <c r="Q114" s="1060"/>
      <c r="R114" s="1061"/>
    </row>
    <row r="115" spans="1:18" s="269" customFormat="1" ht="25.5" x14ac:dyDescent="0.2">
      <c r="A115" s="544" t="s">
        <v>43</v>
      </c>
      <c r="B115" s="312"/>
      <c r="C115" s="544"/>
      <c r="D115" s="544"/>
      <c r="E115" s="545"/>
      <c r="F115" s="312"/>
      <c r="G115" s="532"/>
      <c r="H115" s="532"/>
      <c r="I115" s="503"/>
      <c r="J115" s="437"/>
      <c r="K115" s="437"/>
      <c r="L115" s="503"/>
      <c r="M115" s="437"/>
      <c r="N115" s="437"/>
      <c r="O115" s="312"/>
      <c r="P115" s="255"/>
      <c r="Q115" s="255"/>
      <c r="R115" s="509"/>
    </row>
    <row r="116" spans="1:18" x14ac:dyDescent="0.2">
      <c r="A116" s="238" t="s">
        <v>44</v>
      </c>
      <c r="B116" s="312" t="s">
        <v>45</v>
      </c>
      <c r="C116" s="238"/>
      <c r="D116" s="238"/>
      <c r="E116" s="368">
        <v>0.24</v>
      </c>
      <c r="F116" s="312" t="s">
        <v>45</v>
      </c>
      <c r="G116" s="532"/>
      <c r="H116" s="368">
        <v>0.24</v>
      </c>
      <c r="I116" s="503"/>
      <c r="J116" s="437"/>
      <c r="K116" s="368">
        <v>0.24</v>
      </c>
      <c r="L116" s="503"/>
      <c r="M116" s="437"/>
      <c r="N116" s="368">
        <v>0.24</v>
      </c>
      <c r="O116" s="312"/>
      <c r="P116" s="257"/>
      <c r="Q116" s="360">
        <v>0.24</v>
      </c>
      <c r="R116" s="258"/>
    </row>
    <row r="117" spans="1:18" x14ac:dyDescent="0.2">
      <c r="A117" s="238" t="s">
        <v>46</v>
      </c>
      <c r="B117" s="312" t="s">
        <v>45</v>
      </c>
      <c r="C117" s="238"/>
      <c r="D117" s="238"/>
      <c r="E117" s="368">
        <v>0.12</v>
      </c>
      <c r="F117" s="312" t="s">
        <v>45</v>
      </c>
      <c r="G117" s="532"/>
      <c r="H117" s="368">
        <v>0.12</v>
      </c>
      <c r="I117" s="503"/>
      <c r="J117" s="437"/>
      <c r="K117" s="368">
        <v>0.12</v>
      </c>
      <c r="L117" s="503"/>
      <c r="M117" s="437"/>
      <c r="N117" s="368">
        <v>0.12</v>
      </c>
      <c r="O117" s="312"/>
      <c r="P117" s="257"/>
      <c r="Q117" s="360">
        <v>0.12</v>
      </c>
      <c r="R117" s="258"/>
    </row>
    <row r="118" spans="1:18" x14ac:dyDescent="0.2">
      <c r="A118" s="342"/>
      <c r="B118" s="312"/>
      <c r="C118" s="342"/>
      <c r="D118" s="342"/>
      <c r="E118" s="512"/>
      <c r="F118" s="312"/>
      <c r="G118" s="532"/>
      <c r="H118" s="532"/>
      <c r="I118" s="503"/>
      <c r="J118" s="437"/>
      <c r="K118" s="437"/>
      <c r="L118" s="503"/>
      <c r="M118" s="342"/>
      <c r="N118" s="342"/>
      <c r="O118" s="271"/>
      <c r="P118" s="165"/>
      <c r="Q118" s="165"/>
      <c r="R118" s="258"/>
    </row>
    <row r="119" spans="1:18" x14ac:dyDescent="0.2">
      <c r="A119" s="270" t="s">
        <v>87</v>
      </c>
      <c r="B119" s="312"/>
      <c r="C119" s="270"/>
      <c r="D119" s="270"/>
      <c r="E119" s="512"/>
      <c r="F119" s="312"/>
      <c r="G119" s="532"/>
      <c r="H119" s="532"/>
      <c r="I119" s="503"/>
      <c r="J119" s="437"/>
      <c r="K119" s="437"/>
      <c r="L119" s="503"/>
      <c r="M119" s="342"/>
      <c r="N119" s="342"/>
      <c r="O119" s="271"/>
      <c r="P119" s="165"/>
      <c r="Q119" s="165"/>
      <c r="R119" s="258"/>
    </row>
    <row r="120" spans="1:18" x14ac:dyDescent="0.2">
      <c r="A120" s="270" t="s">
        <v>88</v>
      </c>
      <c r="B120" s="312"/>
      <c r="C120" s="270"/>
      <c r="D120" s="270"/>
      <c r="E120" s="512"/>
      <c r="F120" s="312"/>
      <c r="G120" s="532"/>
      <c r="H120" s="532"/>
      <c r="I120" s="503"/>
      <c r="J120" s="437"/>
      <c r="K120" s="532"/>
      <c r="L120" s="503"/>
      <c r="M120" s="551"/>
      <c r="N120" s="342"/>
      <c r="O120" s="271"/>
      <c r="P120" s="165"/>
      <c r="Q120" s="165"/>
      <c r="R120" s="258"/>
    </row>
    <row r="121" spans="1:18" x14ac:dyDescent="0.2">
      <c r="A121" s="342" t="s">
        <v>89</v>
      </c>
      <c r="B121" s="312" t="s">
        <v>19</v>
      </c>
      <c r="C121" s="511">
        <f t="shared" ref="C121" si="93">D121*1.15</f>
        <v>329.34581416632653</v>
      </c>
      <c r="D121" s="511">
        <f t="shared" ref="D121" si="94">H121*1.06</f>
        <v>286.38766449245787</v>
      </c>
      <c r="E121" s="507">
        <v>0.06</v>
      </c>
      <c r="F121" s="312" t="s">
        <v>19</v>
      </c>
      <c r="G121" s="513">
        <f t="shared" si="81"/>
        <v>310.70359827011936</v>
      </c>
      <c r="H121" s="513">
        <f t="shared" ref="H121:H131" si="95">K121*1.055</f>
        <v>270.17704197401684</v>
      </c>
      <c r="I121" s="503">
        <v>5.5E-2</v>
      </c>
      <c r="J121" s="513">
        <f>K121*1.15</f>
        <v>294.50578035082401</v>
      </c>
      <c r="K121" s="513">
        <f>N121*1.061</f>
        <v>256.09198291376003</v>
      </c>
      <c r="L121" s="503">
        <v>6.0999999999999999E-2</v>
      </c>
      <c r="M121" s="552">
        <f t="shared" ref="M121:M122" si="96">N121*1.15</f>
        <v>277.57377978400007</v>
      </c>
      <c r="N121" s="513">
        <f t="shared" ref="N121:N131" si="97">Q121*1.06</f>
        <v>241.36850416000007</v>
      </c>
      <c r="O121" s="553">
        <f t="shared" ref="O121:O131" si="98">(N121-Q121)/Q121</f>
        <v>6.0000000000000116E-2</v>
      </c>
      <c r="P121" s="257">
        <v>261.86205640000003</v>
      </c>
      <c r="Q121" s="257">
        <v>227.70613600000004</v>
      </c>
      <c r="R121" s="258">
        <v>5.4999999999999993E-2</v>
      </c>
    </row>
    <row r="122" spans="1:18" x14ac:dyDescent="0.2">
      <c r="A122" s="342" t="s">
        <v>90</v>
      </c>
      <c r="B122" s="312" t="s">
        <v>19</v>
      </c>
      <c r="C122" s="511">
        <f t="shared" ref="C122" si="99">D122*1.15</f>
        <v>329.34581416632653</v>
      </c>
      <c r="D122" s="511">
        <f t="shared" ref="D122" si="100">H122*1.06</f>
        <v>286.38766449245787</v>
      </c>
      <c r="E122" s="507">
        <v>0.06</v>
      </c>
      <c r="F122" s="312" t="s">
        <v>19</v>
      </c>
      <c r="G122" s="513">
        <f t="shared" si="81"/>
        <v>310.70359827011936</v>
      </c>
      <c r="H122" s="513">
        <f t="shared" si="95"/>
        <v>270.17704197401684</v>
      </c>
      <c r="I122" s="503">
        <v>5.5E-2</v>
      </c>
      <c r="J122" s="513">
        <f>K122*1.15</f>
        <v>294.50578035082401</v>
      </c>
      <c r="K122" s="513">
        <f>N122*1.061</f>
        <v>256.09198291376003</v>
      </c>
      <c r="L122" s="503">
        <v>6.0999999999999999E-2</v>
      </c>
      <c r="M122" s="552">
        <f t="shared" si="96"/>
        <v>277.57377978400007</v>
      </c>
      <c r="N122" s="513">
        <f t="shared" si="97"/>
        <v>241.36850416000007</v>
      </c>
      <c r="O122" s="553">
        <f t="shared" si="98"/>
        <v>6.0000000000000116E-2</v>
      </c>
      <c r="P122" s="257">
        <v>261.86205640000003</v>
      </c>
      <c r="Q122" s="257">
        <v>227.70613600000004</v>
      </c>
      <c r="R122" s="258">
        <v>5.4999999999999993E-2</v>
      </c>
    </row>
    <row r="123" spans="1:18" x14ac:dyDescent="0.2">
      <c r="A123" s="270" t="s">
        <v>575</v>
      </c>
      <c r="B123" s="312"/>
      <c r="C123" s="511">
        <f t="shared" ref="C123" si="101">D123*1.15</f>
        <v>1763.3339021697548</v>
      </c>
      <c r="D123" s="511">
        <f t="shared" ref="D123" si="102">H123*1.06</f>
        <v>1533.3338279737</v>
      </c>
      <c r="E123" s="507">
        <v>0.06</v>
      </c>
      <c r="F123" s="312"/>
      <c r="G123" s="513">
        <f t="shared" si="81"/>
        <v>1663.5225492167497</v>
      </c>
      <c r="H123" s="513">
        <f t="shared" si="95"/>
        <v>1446.5413471449999</v>
      </c>
      <c r="I123" s="503">
        <v>5.5E-2</v>
      </c>
      <c r="J123" s="513">
        <f>K123*1.15</f>
        <v>1576.7986248499999</v>
      </c>
      <c r="K123" s="513">
        <f>N123*1.061</f>
        <v>1371.1292390000001</v>
      </c>
      <c r="L123" s="503">
        <v>6.0999999999999999E-2</v>
      </c>
      <c r="M123" s="552">
        <f>N123*1.15</f>
        <v>1486.1438500000002</v>
      </c>
      <c r="N123" s="513">
        <f>Q123*1.06</f>
        <v>1292.2990000000002</v>
      </c>
      <c r="O123" s="553">
        <v>0.06</v>
      </c>
      <c r="P123" s="257">
        <f>Q123*1.15</f>
        <v>1402.0225</v>
      </c>
      <c r="Q123" s="257">
        <v>1219.1500000000001</v>
      </c>
      <c r="R123" s="258"/>
    </row>
    <row r="124" spans="1:18" x14ac:dyDescent="0.2">
      <c r="A124" s="342" t="s">
        <v>92</v>
      </c>
      <c r="B124" s="312" t="s">
        <v>19</v>
      </c>
      <c r="C124" s="511">
        <f t="shared" ref="C124" si="103">D124*1.15</f>
        <v>3952.157729354004</v>
      </c>
      <c r="D124" s="511">
        <f t="shared" ref="D124" si="104">H124*1.06</f>
        <v>3436.6588950904384</v>
      </c>
      <c r="E124" s="507">
        <v>0.06</v>
      </c>
      <c r="F124" s="312" t="s">
        <v>19</v>
      </c>
      <c r="G124" s="513">
        <f t="shared" si="81"/>
        <v>3728.4506880698145</v>
      </c>
      <c r="H124" s="528">
        <f t="shared" si="95"/>
        <v>3242.1310331041868</v>
      </c>
      <c r="I124" s="503">
        <v>5.5E-2</v>
      </c>
      <c r="J124" s="513">
        <f t="shared" ref="J124:J125" si="105">K124*1.15</f>
        <v>3534.0764815827624</v>
      </c>
      <c r="K124" s="513">
        <f t="shared" ref="K124:K125" si="106">N124*1.061</f>
        <v>3073.1099839850112</v>
      </c>
      <c r="L124" s="503">
        <v>6.0999999999999999E-2</v>
      </c>
      <c r="M124" s="552">
        <f t="shared" ref="M124:M125" si="107">N124*1.15</f>
        <v>3330.8920655822462</v>
      </c>
      <c r="N124" s="513">
        <f t="shared" si="97"/>
        <v>2896.4278831149968</v>
      </c>
      <c r="O124" s="553">
        <f t="shared" si="98"/>
        <v>6.0000000000000095E-2</v>
      </c>
      <c r="P124" s="257">
        <v>3142.3510052662696</v>
      </c>
      <c r="Q124" s="257">
        <v>2732.4791350141477</v>
      </c>
      <c r="R124" s="258">
        <v>5.4999999999999882E-2</v>
      </c>
    </row>
    <row r="125" spans="1:18" x14ac:dyDescent="0.2">
      <c r="A125" s="342" t="s">
        <v>732</v>
      </c>
      <c r="B125" s="312" t="s">
        <v>19</v>
      </c>
      <c r="C125" s="511">
        <f t="shared" ref="C125" si="108">D125*1.15</f>
        <v>3952.157729354004</v>
      </c>
      <c r="D125" s="511">
        <f t="shared" ref="D125" si="109">H125*1.06</f>
        <v>3436.6588950904384</v>
      </c>
      <c r="E125" s="507">
        <v>0.06</v>
      </c>
      <c r="F125" s="312" t="s">
        <v>19</v>
      </c>
      <c r="G125" s="513">
        <f t="shared" si="81"/>
        <v>3728.4506880698145</v>
      </c>
      <c r="H125" s="528">
        <f t="shared" si="95"/>
        <v>3242.1310331041868</v>
      </c>
      <c r="I125" s="503">
        <v>5.5E-2</v>
      </c>
      <c r="J125" s="513">
        <f t="shared" si="105"/>
        <v>3534.0764815827624</v>
      </c>
      <c r="K125" s="513">
        <f t="shared" si="106"/>
        <v>3073.1099839850112</v>
      </c>
      <c r="L125" s="503">
        <v>6.0999999999999999E-2</v>
      </c>
      <c r="M125" s="552">
        <f t="shared" si="107"/>
        <v>3330.8920655822462</v>
      </c>
      <c r="N125" s="513">
        <f t="shared" si="97"/>
        <v>2896.4278831149968</v>
      </c>
      <c r="O125" s="553">
        <f t="shared" si="98"/>
        <v>6.0000000000000095E-2</v>
      </c>
      <c r="P125" s="257">
        <v>3142.3510052662696</v>
      </c>
      <c r="Q125" s="257">
        <v>2732.4791350141477</v>
      </c>
      <c r="R125" s="258">
        <v>5.4999999999999882E-2</v>
      </c>
    </row>
    <row r="126" spans="1:18" x14ac:dyDescent="0.2">
      <c r="A126" s="270" t="s">
        <v>575</v>
      </c>
      <c r="B126" s="312"/>
      <c r="C126" s="511">
        <f t="shared" ref="C126" si="110">D126*1.15</f>
        <v>1763.3339021697548</v>
      </c>
      <c r="D126" s="511">
        <f t="shared" ref="D126" si="111">H126*1.06</f>
        <v>1533.3338279737</v>
      </c>
      <c r="E126" s="507">
        <v>0.06</v>
      </c>
      <c r="F126" s="312"/>
      <c r="G126" s="513">
        <f t="shared" si="81"/>
        <v>1663.5225492167497</v>
      </c>
      <c r="H126" s="513">
        <f t="shared" si="95"/>
        <v>1446.5413471449999</v>
      </c>
      <c r="I126" s="503">
        <v>5.5E-2</v>
      </c>
      <c r="J126" s="513">
        <f t="shared" ref="J126:J131" si="112">K126*1.15</f>
        <v>1576.7986248499999</v>
      </c>
      <c r="K126" s="513">
        <f t="shared" ref="K126:K131" si="113">N126*1.061</f>
        <v>1371.1292390000001</v>
      </c>
      <c r="L126" s="503">
        <v>6.0999999999999999E-2</v>
      </c>
      <c r="M126" s="552">
        <f>N126*1.15</f>
        <v>1486.1438500000002</v>
      </c>
      <c r="N126" s="513">
        <f>Q126*1.06</f>
        <v>1292.2990000000002</v>
      </c>
      <c r="O126" s="553">
        <v>0.06</v>
      </c>
      <c r="P126" s="257">
        <f>Q126*1.15</f>
        <v>1402.0225</v>
      </c>
      <c r="Q126" s="257">
        <v>1219.1500000000001</v>
      </c>
      <c r="R126" s="258"/>
    </row>
    <row r="127" spans="1:18" x14ac:dyDescent="0.2">
      <c r="A127" s="342" t="s">
        <v>94</v>
      </c>
      <c r="B127" s="312" t="s">
        <v>19</v>
      </c>
      <c r="C127" s="511">
        <f t="shared" ref="C127" si="114">D127*1.15</f>
        <v>3952.157729354004</v>
      </c>
      <c r="D127" s="511">
        <f t="shared" ref="D127" si="115">H127*1.06</f>
        <v>3436.6588950904384</v>
      </c>
      <c r="E127" s="507">
        <v>0.06</v>
      </c>
      <c r="F127" s="312" t="s">
        <v>19</v>
      </c>
      <c r="G127" s="513">
        <f t="shared" si="81"/>
        <v>3728.4506880698145</v>
      </c>
      <c r="H127" s="528">
        <f t="shared" si="95"/>
        <v>3242.1310331041868</v>
      </c>
      <c r="I127" s="503">
        <v>5.5E-2</v>
      </c>
      <c r="J127" s="513">
        <f t="shared" si="112"/>
        <v>3534.0764815827624</v>
      </c>
      <c r="K127" s="513">
        <f t="shared" si="113"/>
        <v>3073.1099839850112</v>
      </c>
      <c r="L127" s="503">
        <v>6.0999999999999999E-2</v>
      </c>
      <c r="M127" s="552">
        <f t="shared" ref="M127" si="116">N127*1.15</f>
        <v>3330.8920655822462</v>
      </c>
      <c r="N127" s="513">
        <f t="shared" si="97"/>
        <v>2896.4278831149968</v>
      </c>
      <c r="O127" s="553">
        <f t="shared" si="98"/>
        <v>6.0000000000000095E-2</v>
      </c>
      <c r="P127" s="257">
        <v>3142.3510052662696</v>
      </c>
      <c r="Q127" s="257">
        <v>2732.4791350141477</v>
      </c>
      <c r="R127" s="258">
        <v>5.4999999999999882E-2</v>
      </c>
    </row>
    <row r="128" spans="1:18" x14ac:dyDescent="0.2">
      <c r="A128" s="270" t="s">
        <v>575</v>
      </c>
      <c r="B128" s="312"/>
      <c r="C128" s="511">
        <f t="shared" ref="C128" si="117">D128*1.15</f>
        <v>1763.3339021697548</v>
      </c>
      <c r="D128" s="511">
        <f t="shared" ref="D128" si="118">H128*1.06</f>
        <v>1533.3338279737</v>
      </c>
      <c r="E128" s="507">
        <v>0.06</v>
      </c>
      <c r="F128" s="312"/>
      <c r="G128" s="513">
        <f t="shared" si="81"/>
        <v>1663.5225492167497</v>
      </c>
      <c r="H128" s="513">
        <f t="shared" si="95"/>
        <v>1446.5413471449999</v>
      </c>
      <c r="I128" s="503">
        <v>5.5E-2</v>
      </c>
      <c r="J128" s="513">
        <f t="shared" si="112"/>
        <v>1576.7986248499999</v>
      </c>
      <c r="K128" s="513">
        <f t="shared" si="113"/>
        <v>1371.1292390000001</v>
      </c>
      <c r="L128" s="503">
        <v>6.0999999999999999E-2</v>
      </c>
      <c r="M128" s="552">
        <f>N128*1.15</f>
        <v>1486.1438500000002</v>
      </c>
      <c r="N128" s="513">
        <f>Q128*1.06</f>
        <v>1292.2990000000002</v>
      </c>
      <c r="O128" s="553">
        <v>0.06</v>
      </c>
      <c r="P128" s="257">
        <f>Q128*1.15</f>
        <v>1402.0225</v>
      </c>
      <c r="Q128" s="257">
        <v>1219.1500000000001</v>
      </c>
      <c r="R128" s="258"/>
    </row>
    <row r="129" spans="1:18" x14ac:dyDescent="0.2">
      <c r="A129" s="342" t="s">
        <v>95</v>
      </c>
      <c r="B129" s="312" t="s">
        <v>19</v>
      </c>
      <c r="C129" s="511">
        <f t="shared" ref="C129" si="119">D129*1.15</f>
        <v>3952.157729354004</v>
      </c>
      <c r="D129" s="511">
        <f t="shared" ref="D129" si="120">H129*1.06</f>
        <v>3436.6588950904384</v>
      </c>
      <c r="E129" s="507">
        <v>0.06</v>
      </c>
      <c r="F129" s="312" t="s">
        <v>19</v>
      </c>
      <c r="G129" s="513">
        <f t="shared" si="81"/>
        <v>3728.4506880698145</v>
      </c>
      <c r="H129" s="528">
        <f t="shared" si="95"/>
        <v>3242.1310331041868</v>
      </c>
      <c r="I129" s="503">
        <v>5.5E-2</v>
      </c>
      <c r="J129" s="513">
        <f t="shared" si="112"/>
        <v>3534.0764815827624</v>
      </c>
      <c r="K129" s="513">
        <f t="shared" si="113"/>
        <v>3073.1099839850112</v>
      </c>
      <c r="L129" s="503">
        <v>6.0999999999999999E-2</v>
      </c>
      <c r="M129" s="552">
        <f t="shared" ref="M129" si="121">N129*1.15</f>
        <v>3330.8920655822462</v>
      </c>
      <c r="N129" s="513">
        <f t="shared" si="97"/>
        <v>2896.4278831149968</v>
      </c>
      <c r="O129" s="553">
        <f t="shared" si="98"/>
        <v>6.0000000000000095E-2</v>
      </c>
      <c r="P129" s="257">
        <v>3142.3510052662696</v>
      </c>
      <c r="Q129" s="257">
        <v>2732.4791350141477</v>
      </c>
      <c r="R129" s="258">
        <v>5.4999999999999882E-2</v>
      </c>
    </row>
    <row r="130" spans="1:18" x14ac:dyDescent="0.2">
      <c r="A130" s="270" t="s">
        <v>575</v>
      </c>
      <c r="B130" s="312"/>
      <c r="C130" s="511">
        <f t="shared" ref="C130" si="122">D130*1.15</f>
        <v>1763.3339021697548</v>
      </c>
      <c r="D130" s="511">
        <f t="shared" ref="D130" si="123">H130*1.06</f>
        <v>1533.3338279737</v>
      </c>
      <c r="E130" s="507">
        <v>0.06</v>
      </c>
      <c r="F130" s="312"/>
      <c r="G130" s="513">
        <f t="shared" si="81"/>
        <v>1663.5225492167497</v>
      </c>
      <c r="H130" s="513">
        <f t="shared" si="95"/>
        <v>1446.5413471449999</v>
      </c>
      <c r="I130" s="503">
        <v>5.5E-2</v>
      </c>
      <c r="J130" s="513">
        <f t="shared" si="112"/>
        <v>1576.7986248499999</v>
      </c>
      <c r="K130" s="513">
        <f t="shared" si="113"/>
        <v>1371.1292390000001</v>
      </c>
      <c r="L130" s="503">
        <v>6.0999999999999999E-2</v>
      </c>
      <c r="M130" s="552">
        <f>N130*1.15</f>
        <v>1486.1438500000002</v>
      </c>
      <c r="N130" s="513">
        <f>Q130*1.06</f>
        <v>1292.2990000000002</v>
      </c>
      <c r="O130" s="553">
        <v>0.06</v>
      </c>
      <c r="P130" s="257">
        <f>Q130*1.15</f>
        <v>1402.0225</v>
      </c>
      <c r="Q130" s="257">
        <v>1219.1500000000001</v>
      </c>
      <c r="R130" s="258"/>
    </row>
    <row r="131" spans="1:18" x14ac:dyDescent="0.2">
      <c r="A131" s="342" t="s">
        <v>96</v>
      </c>
      <c r="B131" s="312" t="s">
        <v>19</v>
      </c>
      <c r="C131" s="511">
        <f t="shared" ref="C131" si="124">D131*1.15</f>
        <v>3952.1497699959182</v>
      </c>
      <c r="D131" s="511">
        <f t="shared" ref="D131" si="125">H131*1.06</f>
        <v>3436.6519739094942</v>
      </c>
      <c r="E131" s="507">
        <v>0.06</v>
      </c>
      <c r="F131" s="312" t="s">
        <v>19</v>
      </c>
      <c r="G131" s="513">
        <f t="shared" si="81"/>
        <v>3728.4431792414321</v>
      </c>
      <c r="H131" s="528">
        <f t="shared" si="95"/>
        <v>3242.1245036882019</v>
      </c>
      <c r="I131" s="503">
        <v>5.5E-2</v>
      </c>
      <c r="J131" s="513">
        <f t="shared" si="112"/>
        <v>3534.0693642098881</v>
      </c>
      <c r="K131" s="513">
        <f t="shared" si="113"/>
        <v>3073.1037949651204</v>
      </c>
      <c r="L131" s="503">
        <f t="shared" ref="L131" si="126">(K131-N131)/N131</f>
        <v>6.099999999999995E-2</v>
      </c>
      <c r="M131" s="552">
        <f t="shared" ref="M131" si="127">N131*1.15</f>
        <v>3330.8853574080003</v>
      </c>
      <c r="N131" s="513">
        <f t="shared" si="97"/>
        <v>2896.4220499200005</v>
      </c>
      <c r="O131" s="553">
        <f t="shared" si="98"/>
        <v>6.0000000000000123E-2</v>
      </c>
      <c r="P131" s="257">
        <v>3142.3446767999999</v>
      </c>
      <c r="Q131" s="257">
        <v>2732.4736320000002</v>
      </c>
      <c r="R131" s="258">
        <v>5.4999999999999952E-2</v>
      </c>
    </row>
    <row r="132" spans="1:18" s="244" customFormat="1" ht="12.75" x14ac:dyDescent="0.2">
      <c r="A132" s="492" t="s">
        <v>2</v>
      </c>
      <c r="B132" s="493" t="s">
        <v>666</v>
      </c>
      <c r="C132" s="1032" t="s">
        <v>938</v>
      </c>
      <c r="D132" s="1033"/>
      <c r="E132" s="1034"/>
      <c r="F132" s="493" t="s">
        <v>666</v>
      </c>
      <c r="G132" s="1032" t="s">
        <v>849</v>
      </c>
      <c r="H132" s="1033"/>
      <c r="I132" s="1034"/>
      <c r="J132" s="1032" t="s">
        <v>766</v>
      </c>
      <c r="K132" s="1033"/>
      <c r="L132" s="1034"/>
      <c r="M132" s="996" t="s">
        <v>699</v>
      </c>
      <c r="N132" s="997"/>
      <c r="O132" s="998"/>
      <c r="P132" s="996" t="s">
        <v>664</v>
      </c>
      <c r="Q132" s="997"/>
      <c r="R132" s="998"/>
    </row>
    <row r="133" spans="1:18" s="244" customFormat="1" ht="12.75" x14ac:dyDescent="0.2">
      <c r="A133" s="271"/>
      <c r="B133" s="312"/>
      <c r="C133" s="1032" t="s">
        <v>8</v>
      </c>
      <c r="D133" s="1033"/>
      <c r="E133" s="1034"/>
      <c r="F133" s="312"/>
      <c r="G133" s="1032" t="s">
        <v>8</v>
      </c>
      <c r="H133" s="1033"/>
      <c r="I133" s="1034"/>
      <c r="J133" s="1033" t="s">
        <v>8</v>
      </c>
      <c r="K133" s="1033"/>
      <c r="L133" s="1034"/>
      <c r="M133" s="999" t="s">
        <v>8</v>
      </c>
      <c r="N133" s="1000"/>
      <c r="O133" s="1001"/>
      <c r="P133" s="999" t="s">
        <v>8</v>
      </c>
      <c r="Q133" s="1000"/>
      <c r="R133" s="1001"/>
    </row>
    <row r="134" spans="1:18" s="244" customFormat="1" ht="12.75" customHeight="1" x14ac:dyDescent="0.2">
      <c r="A134" s="271"/>
      <c r="B134" s="312"/>
      <c r="C134" s="495" t="s">
        <v>9</v>
      </c>
      <c r="D134" s="493" t="s">
        <v>10</v>
      </c>
      <c r="E134" s="496" t="s">
        <v>11</v>
      </c>
      <c r="F134" s="312"/>
      <c r="G134" s="495" t="s">
        <v>9</v>
      </c>
      <c r="H134" s="493" t="s">
        <v>10</v>
      </c>
      <c r="I134" s="496" t="s">
        <v>11</v>
      </c>
      <c r="J134" s="495" t="s">
        <v>9</v>
      </c>
      <c r="K134" s="493" t="s">
        <v>10</v>
      </c>
      <c r="L134" s="496" t="s">
        <v>11</v>
      </c>
      <c r="M134" s="273" t="s">
        <v>9</v>
      </c>
      <c r="N134" s="274" t="s">
        <v>10</v>
      </c>
      <c r="O134" s="497" t="s">
        <v>11</v>
      </c>
      <c r="P134" s="273" t="s">
        <v>9</v>
      </c>
      <c r="Q134" s="274" t="s">
        <v>10</v>
      </c>
      <c r="R134" s="497" t="s">
        <v>11</v>
      </c>
    </row>
    <row r="135" spans="1:18" s="244" customFormat="1" ht="12.75" x14ac:dyDescent="0.2">
      <c r="A135" s="529"/>
      <c r="B135" s="498"/>
      <c r="C135" s="1032" t="s">
        <v>939</v>
      </c>
      <c r="D135" s="1033"/>
      <c r="E135" s="1034"/>
      <c r="F135" s="498"/>
      <c r="G135" s="1032" t="s">
        <v>850</v>
      </c>
      <c r="H135" s="1033"/>
      <c r="I135" s="1034"/>
      <c r="J135" s="1033" t="s">
        <v>767</v>
      </c>
      <c r="K135" s="1033"/>
      <c r="L135" s="1034"/>
      <c r="M135" s="992" t="s">
        <v>700</v>
      </c>
      <c r="N135" s="993"/>
      <c r="O135" s="1045"/>
      <c r="P135" s="992" t="s">
        <v>665</v>
      </c>
      <c r="Q135" s="993"/>
      <c r="R135" s="1045"/>
    </row>
    <row r="136" spans="1:18" x14ac:dyDescent="0.2">
      <c r="A136" s="342"/>
      <c r="B136" s="312"/>
      <c r="C136" s="342"/>
      <c r="D136" s="342"/>
      <c r="E136" s="512"/>
      <c r="F136" s="312"/>
      <c r="G136" s="513"/>
      <c r="H136" s="528"/>
      <c r="I136" s="503"/>
      <c r="J136" s="513"/>
      <c r="K136" s="513"/>
      <c r="L136" s="503"/>
      <c r="M136" s="552"/>
      <c r="N136" s="513"/>
      <c r="O136" s="553"/>
      <c r="P136" s="257"/>
      <c r="Q136" s="257"/>
      <c r="R136" s="258"/>
    </row>
    <row r="137" spans="1:18" x14ac:dyDescent="0.2">
      <c r="A137" s="270" t="s">
        <v>97</v>
      </c>
      <c r="B137" s="312"/>
      <c r="C137" s="270"/>
      <c r="D137" s="270"/>
      <c r="E137" s="512"/>
      <c r="F137" s="312"/>
      <c r="G137" s="513"/>
      <c r="H137" s="513"/>
      <c r="I137" s="503"/>
      <c r="J137" s="513"/>
      <c r="K137" s="513"/>
      <c r="L137" s="503"/>
      <c r="M137" s="514"/>
      <c r="N137" s="514"/>
      <c r="O137" s="271"/>
      <c r="P137" s="165"/>
      <c r="Q137" s="165"/>
      <c r="R137" s="258"/>
    </row>
    <row r="138" spans="1:18" x14ac:dyDescent="0.2">
      <c r="A138" s="342" t="s">
        <v>98</v>
      </c>
      <c r="B138" s="312"/>
      <c r="C138" s="342"/>
      <c r="D138" s="342"/>
      <c r="E138" s="512"/>
      <c r="F138" s="312"/>
      <c r="G138" s="513"/>
      <c r="H138" s="513"/>
      <c r="I138" s="503"/>
      <c r="J138" s="513"/>
      <c r="K138" s="513"/>
      <c r="L138" s="503"/>
      <c r="M138" s="514"/>
      <c r="N138" s="514"/>
      <c r="O138" s="271"/>
      <c r="P138" s="165"/>
      <c r="Q138" s="165"/>
      <c r="R138" s="258"/>
    </row>
    <row r="139" spans="1:18" x14ac:dyDescent="0.2">
      <c r="A139" s="342" t="s">
        <v>99</v>
      </c>
      <c r="B139" s="312"/>
      <c r="C139" s="342"/>
      <c r="D139" s="342"/>
      <c r="E139" s="512"/>
      <c r="F139" s="312"/>
      <c r="G139" s="513"/>
      <c r="H139" s="513"/>
      <c r="I139" s="503"/>
      <c r="J139" s="513"/>
      <c r="K139" s="513"/>
      <c r="L139" s="503"/>
      <c r="M139" s="514"/>
      <c r="N139" s="514"/>
      <c r="O139" s="271"/>
      <c r="P139" s="165"/>
      <c r="Q139" s="165"/>
      <c r="R139" s="258"/>
    </row>
    <row r="140" spans="1:18" x14ac:dyDescent="0.2">
      <c r="A140" s="376"/>
      <c r="B140" s="255"/>
      <c r="C140" s="376"/>
      <c r="D140" s="376"/>
      <c r="E140" s="507"/>
      <c r="F140" s="255"/>
      <c r="G140" s="254"/>
      <c r="H140" s="254"/>
      <c r="I140" s="255"/>
      <c r="J140" s="254"/>
      <c r="K140" s="254"/>
      <c r="L140" s="508"/>
      <c r="M140" s="254"/>
      <c r="N140" s="254"/>
      <c r="O140" s="255"/>
    </row>
    <row r="141" spans="1:18" x14ac:dyDescent="0.2">
      <c r="A141" s="270" t="s">
        <v>100</v>
      </c>
      <c r="B141" s="312"/>
      <c r="C141" s="270"/>
      <c r="D141" s="270"/>
      <c r="E141" s="512"/>
      <c r="F141" s="312"/>
      <c r="G141" s="532"/>
      <c r="H141" s="532"/>
      <c r="I141" s="503"/>
      <c r="J141" s="437"/>
      <c r="K141" s="437"/>
      <c r="L141" s="503"/>
      <c r="M141" s="342"/>
      <c r="N141" s="342"/>
      <c r="O141" s="271"/>
      <c r="P141" s="165"/>
      <c r="Q141" s="165"/>
      <c r="R141" s="258"/>
    </row>
    <row r="142" spans="1:18" x14ac:dyDescent="0.2">
      <c r="A142" s="342" t="s">
        <v>574</v>
      </c>
      <c r="B142" s="312" t="s">
        <v>19</v>
      </c>
      <c r="C142" s="511">
        <f t="shared" ref="C142" si="128">D142*1.15</f>
        <v>6681.9589959023369</v>
      </c>
      <c r="D142" s="511">
        <f t="shared" ref="D142" si="129">H142*1.06</f>
        <v>5810.3991268715981</v>
      </c>
      <c r="E142" s="507">
        <v>0.06</v>
      </c>
      <c r="F142" s="312" t="s">
        <v>19</v>
      </c>
      <c r="G142" s="513">
        <f t="shared" si="81"/>
        <v>6303.7349017946581</v>
      </c>
      <c r="H142" s="528">
        <f>K142*1.055</f>
        <v>5481.5086102562245</v>
      </c>
      <c r="I142" s="503">
        <v>5.5E-2</v>
      </c>
      <c r="J142" s="513">
        <f>K142*1.15</f>
        <v>5975.1041723172111</v>
      </c>
      <c r="K142" s="513">
        <f>N142*1.061</f>
        <v>5195.7427585367059</v>
      </c>
      <c r="L142" s="503">
        <v>6.0999999999999999E-2</v>
      </c>
      <c r="M142" s="514">
        <f t="shared" ref="M142:M143" si="130">N142*1.15</f>
        <v>5631.5779192433656</v>
      </c>
      <c r="N142" s="513">
        <f t="shared" ref="N142:N143" si="131">Q142*1.06</f>
        <v>4897.0242776029272</v>
      </c>
      <c r="O142" s="553">
        <f t="shared" ref="O142:O143" si="132">(N142-Q142)/Q142</f>
        <v>6.0000000000000032E-2</v>
      </c>
      <c r="P142" s="257">
        <v>5312.8093577767604</v>
      </c>
      <c r="Q142" s="257">
        <v>4619.8342241537048</v>
      </c>
      <c r="R142" s="258">
        <v>5.4999999999999931E-2</v>
      </c>
    </row>
    <row r="143" spans="1:18" x14ac:dyDescent="0.2">
      <c r="A143" s="342" t="s">
        <v>102</v>
      </c>
      <c r="B143" s="312" t="s">
        <v>19</v>
      </c>
      <c r="C143" s="511">
        <f t="shared" ref="C143" si="133">D143*1.15</f>
        <v>4917.7969245542881</v>
      </c>
      <c r="D143" s="511">
        <f t="shared" ref="D143" si="134">H143*1.06</f>
        <v>4276.3451517863377</v>
      </c>
      <c r="E143" s="507">
        <v>0.06</v>
      </c>
      <c r="F143" s="312" t="s">
        <v>19</v>
      </c>
      <c r="G143" s="513">
        <f t="shared" si="81"/>
        <v>4639.4310609002714</v>
      </c>
      <c r="H143" s="528">
        <f>K143*1.055</f>
        <v>4034.2878790437148</v>
      </c>
      <c r="I143" s="503">
        <v>5.5E-2</v>
      </c>
      <c r="J143" s="513">
        <f>K143*1.15</f>
        <v>4397.5649866353288</v>
      </c>
      <c r="K143" s="513">
        <f>N143*1.061</f>
        <v>3823.9695535959386</v>
      </c>
      <c r="L143" s="503">
        <v>6.0999999999999999E-2</v>
      </c>
      <c r="M143" s="514">
        <f t="shared" si="130"/>
        <v>4144.7360854244389</v>
      </c>
      <c r="N143" s="513">
        <f t="shared" si="131"/>
        <v>3604.1183351516861</v>
      </c>
      <c r="O143" s="553">
        <f t="shared" si="132"/>
        <v>6.000000000000006E-2</v>
      </c>
      <c r="P143" s="257">
        <v>3910.1283824758852</v>
      </c>
      <c r="Q143" s="257">
        <v>3400.1116369355527</v>
      </c>
      <c r="R143" s="258">
        <v>5.4999999999999986E-2</v>
      </c>
    </row>
    <row r="144" spans="1:18" x14ac:dyDescent="0.2">
      <c r="A144" s="342"/>
      <c r="B144" s="312"/>
      <c r="C144" s="342"/>
      <c r="D144" s="342"/>
      <c r="E144" s="512"/>
      <c r="F144" s="312"/>
      <c r="G144" s="513"/>
      <c r="H144" s="528"/>
      <c r="I144" s="503"/>
      <c r="J144" s="513"/>
      <c r="K144" s="513"/>
      <c r="L144" s="503"/>
      <c r="M144" s="514"/>
      <c r="N144" s="513"/>
      <c r="O144" s="553"/>
      <c r="P144" s="257"/>
      <c r="Q144" s="257"/>
      <c r="R144" s="258"/>
    </row>
    <row r="145" spans="1:18" x14ac:dyDescent="0.2">
      <c r="A145" s="270" t="s">
        <v>103</v>
      </c>
      <c r="B145" s="312"/>
      <c r="C145" s="270"/>
      <c r="D145" s="270"/>
      <c r="E145" s="512"/>
      <c r="F145" s="312"/>
      <c r="G145" s="513"/>
      <c r="H145" s="513"/>
      <c r="I145" s="503"/>
      <c r="J145" s="513"/>
      <c r="K145" s="513"/>
      <c r="L145" s="503"/>
      <c r="M145" s="514"/>
      <c r="N145" s="514"/>
      <c r="O145" s="271"/>
      <c r="P145" s="165"/>
      <c r="Q145" s="165"/>
      <c r="R145" s="258"/>
    </row>
    <row r="146" spans="1:18" x14ac:dyDescent="0.2">
      <c r="A146" s="342" t="s">
        <v>104</v>
      </c>
      <c r="B146" s="312" t="s">
        <v>19</v>
      </c>
      <c r="C146" s="511">
        <f t="shared" ref="C146:C147" si="135">D146*1.15</f>
        <v>586.71161362572661</v>
      </c>
      <c r="D146" s="511">
        <f t="shared" ref="D146:D147" si="136">H146*1.06</f>
        <v>510.18401184845794</v>
      </c>
      <c r="E146" s="507">
        <v>0.06</v>
      </c>
      <c r="F146" s="312" t="s">
        <v>19</v>
      </c>
      <c r="G146" s="513">
        <f t="shared" si="81"/>
        <v>553.50152228842126</v>
      </c>
      <c r="H146" s="528">
        <f>K146*1.055</f>
        <v>481.30567155514899</v>
      </c>
      <c r="I146" s="503">
        <v>5.5E-2</v>
      </c>
      <c r="J146" s="513">
        <f t="shared" ref="J146:J147" si="137">K146*1.15</f>
        <v>524.64599269044675</v>
      </c>
      <c r="K146" s="513">
        <f t="shared" ref="K146:K147" si="138">N146*1.061</f>
        <v>456.21390668734506</v>
      </c>
      <c r="L146" s="503">
        <v>6.0999999999999999E-2</v>
      </c>
      <c r="M146" s="514">
        <f t="shared" ref="M146:M147" si="139">N146*1.15</f>
        <v>494.48255672992161</v>
      </c>
      <c r="N146" s="513">
        <f t="shared" ref="N146:N147" si="140">Q146*1.06</f>
        <v>429.9848319390623</v>
      </c>
      <c r="O146" s="553">
        <f t="shared" ref="O146:O147" si="141">(N146-Q146)/Q146</f>
        <v>6.0000000000000012E-2</v>
      </c>
      <c r="P146" s="257">
        <v>466.49297804709585</v>
      </c>
      <c r="Q146" s="257">
        <v>405.6460678670399</v>
      </c>
      <c r="R146" s="258">
        <v>5.4999999999999889E-2</v>
      </c>
    </row>
    <row r="147" spans="1:18" x14ac:dyDescent="0.2">
      <c r="A147" s="342" t="s">
        <v>105</v>
      </c>
      <c r="B147" s="312" t="s">
        <v>19</v>
      </c>
      <c r="C147" s="511">
        <f t="shared" si="135"/>
        <v>517.53914970397602</v>
      </c>
      <c r="D147" s="511">
        <f t="shared" si="136"/>
        <v>450.03404322084879</v>
      </c>
      <c r="E147" s="507">
        <v>0.06</v>
      </c>
      <c r="F147" s="312" t="s">
        <v>19</v>
      </c>
      <c r="G147" s="513">
        <f t="shared" si="81"/>
        <v>488.24448085280756</v>
      </c>
      <c r="H147" s="528">
        <f>K147*1.055</f>
        <v>424.56041813287618</v>
      </c>
      <c r="I147" s="503">
        <v>5.5E-2</v>
      </c>
      <c r="J147" s="513">
        <f t="shared" si="137"/>
        <v>462.79097711166594</v>
      </c>
      <c r="K147" s="513">
        <f t="shared" si="138"/>
        <v>402.42693661883999</v>
      </c>
      <c r="L147" s="503">
        <v>6.0999999999999999E-2</v>
      </c>
      <c r="M147" s="514">
        <f t="shared" si="139"/>
        <v>436.18376730599999</v>
      </c>
      <c r="N147" s="513">
        <f t="shared" si="140"/>
        <v>379.29023244000001</v>
      </c>
      <c r="O147" s="553">
        <f t="shared" si="141"/>
        <v>6.0000000000000095E-2</v>
      </c>
      <c r="P147" s="257">
        <v>411.49412009999992</v>
      </c>
      <c r="Q147" s="257">
        <v>357.82097399999998</v>
      </c>
      <c r="R147" s="258">
        <v>5.4999999999999861E-2</v>
      </c>
    </row>
    <row r="148" spans="1:18" x14ac:dyDescent="0.2">
      <c r="A148" s="270" t="s">
        <v>701</v>
      </c>
      <c r="B148" s="312"/>
      <c r="C148" s="270"/>
      <c r="D148" s="270"/>
      <c r="E148" s="512"/>
      <c r="F148" s="312"/>
      <c r="G148" s="513"/>
      <c r="H148" s="513"/>
      <c r="I148" s="503"/>
      <c r="J148" s="513"/>
      <c r="K148" s="513"/>
      <c r="L148" s="503"/>
      <c r="M148" s="514"/>
      <c r="N148" s="513"/>
      <c r="O148" s="554"/>
      <c r="P148" s="165"/>
      <c r="Q148" s="165"/>
      <c r="R148" s="258"/>
    </row>
    <row r="149" spans="1:18" x14ac:dyDescent="0.2">
      <c r="A149" s="270" t="s">
        <v>726</v>
      </c>
      <c r="B149" s="312"/>
      <c r="C149" s="270"/>
      <c r="D149" s="270"/>
      <c r="E149" s="512"/>
      <c r="F149" s="312"/>
      <c r="G149" s="513"/>
      <c r="H149" s="513"/>
      <c r="I149" s="503"/>
      <c r="J149" s="513"/>
      <c r="K149" s="513"/>
      <c r="L149" s="503"/>
      <c r="M149" s="514"/>
      <c r="N149" s="513"/>
      <c r="O149" s="553"/>
      <c r="P149" s="257"/>
      <c r="Q149" s="257"/>
      <c r="R149" s="258"/>
    </row>
    <row r="150" spans="1:18" x14ac:dyDescent="0.2">
      <c r="A150" s="342" t="s">
        <v>728</v>
      </c>
      <c r="B150" s="312" t="s">
        <v>19</v>
      </c>
      <c r="C150" s="511">
        <f t="shared" ref="C150:C151" si="142">D150*1.15</f>
        <v>586.71730091880488</v>
      </c>
      <c r="D150" s="511">
        <f t="shared" ref="D150:D151" si="143">H150*1.06</f>
        <v>510.18895732069996</v>
      </c>
      <c r="E150" s="507">
        <v>0.06</v>
      </c>
      <c r="F150" s="312" t="s">
        <v>19</v>
      </c>
      <c r="G150" s="513">
        <f t="shared" si="81"/>
        <v>553.50688765924986</v>
      </c>
      <c r="H150" s="528">
        <f>K150*1.055</f>
        <v>481.31033709499991</v>
      </c>
      <c r="I150" s="503">
        <v>5.5E-2</v>
      </c>
      <c r="J150" s="513">
        <f>K150*1.15</f>
        <v>524.65107834999992</v>
      </c>
      <c r="K150" s="513">
        <f>N150*1.061</f>
        <v>456.21832899999993</v>
      </c>
      <c r="L150" s="503">
        <v>6.0999999999999999E-2</v>
      </c>
      <c r="M150" s="514">
        <f>N150*1.15</f>
        <v>494.48734999999994</v>
      </c>
      <c r="N150" s="513">
        <v>429.98899999999998</v>
      </c>
      <c r="O150" s="553">
        <f t="shared" ref="O150" si="144">(N150-Q150)/Q150</f>
        <v>0.06</v>
      </c>
      <c r="P150" s="257">
        <v>466.49749999999995</v>
      </c>
      <c r="Q150" s="257">
        <v>405.65</v>
      </c>
      <c r="R150" s="258">
        <v>5.5E-2</v>
      </c>
    </row>
    <row r="151" spans="1:18" ht="15" customHeight="1" x14ac:dyDescent="0.2">
      <c r="A151" s="342" t="s">
        <v>885</v>
      </c>
      <c r="B151" s="312" t="s">
        <v>19</v>
      </c>
      <c r="C151" s="511">
        <f t="shared" si="142"/>
        <v>12.9626905775</v>
      </c>
      <c r="D151" s="511">
        <f t="shared" si="143"/>
        <v>11.27190485</v>
      </c>
      <c r="E151" s="507">
        <v>0.06</v>
      </c>
      <c r="F151" s="312" t="s">
        <v>19</v>
      </c>
      <c r="G151" s="513">
        <f t="shared" si="81"/>
        <v>12.228953374999998</v>
      </c>
      <c r="H151" s="528">
        <f>K151*1.055</f>
        <v>10.633872499999999</v>
      </c>
      <c r="I151" s="503">
        <v>5.5E-2</v>
      </c>
      <c r="J151" s="513">
        <f>K151*1.15</f>
        <v>11.591424999999999</v>
      </c>
      <c r="K151" s="513">
        <f>9.5*1.061</f>
        <v>10.079499999999999</v>
      </c>
      <c r="L151" s="503"/>
      <c r="M151" s="514"/>
      <c r="N151" s="513" t="s">
        <v>727</v>
      </c>
      <c r="O151" s="553"/>
      <c r="P151" s="257"/>
      <c r="Q151" s="257"/>
      <c r="R151" s="258"/>
    </row>
    <row r="152" spans="1:18" x14ac:dyDescent="0.2">
      <c r="A152" s="342"/>
      <c r="B152" s="312"/>
      <c r="C152" s="342"/>
      <c r="D152" s="342"/>
      <c r="E152" s="512"/>
      <c r="F152" s="312"/>
      <c r="G152" s="513"/>
      <c r="H152" s="528"/>
      <c r="I152" s="503"/>
      <c r="J152" s="513"/>
      <c r="K152" s="513"/>
      <c r="L152" s="503"/>
      <c r="M152" s="514"/>
      <c r="N152" s="513"/>
      <c r="O152" s="553"/>
      <c r="P152" s="257"/>
      <c r="Q152" s="257"/>
      <c r="R152" s="258"/>
    </row>
    <row r="153" spans="1:18" x14ac:dyDescent="0.2">
      <c r="A153" s="399" t="s">
        <v>221</v>
      </c>
      <c r="B153" s="312"/>
      <c r="C153" s="399"/>
      <c r="D153" s="399"/>
      <c r="E153" s="512"/>
      <c r="F153" s="312"/>
      <c r="G153" s="513"/>
      <c r="H153" s="528"/>
      <c r="I153" s="503"/>
      <c r="J153" s="513"/>
      <c r="K153" s="513"/>
      <c r="L153" s="503"/>
      <c r="M153" s="513"/>
      <c r="N153" s="513"/>
      <c r="O153" s="312"/>
      <c r="P153" s="165"/>
      <c r="Q153" s="165"/>
      <c r="R153" s="258"/>
    </row>
    <row r="154" spans="1:18" x14ac:dyDescent="0.2">
      <c r="A154" s="238" t="s">
        <v>729</v>
      </c>
      <c r="B154" s="312" t="s">
        <v>19</v>
      </c>
      <c r="C154" s="511">
        <f t="shared" ref="C154:C157" si="145">D154*1.15</f>
        <v>16.306420282058216</v>
      </c>
      <c r="D154" s="511">
        <f t="shared" ref="D154:D157" si="146">H154*1.03</f>
        <v>14.179495897441928</v>
      </c>
      <c r="E154" s="507">
        <v>0.03</v>
      </c>
      <c r="F154" s="312" t="s">
        <v>19</v>
      </c>
      <c r="G154" s="513">
        <f t="shared" si="81"/>
        <v>15.831476001998267</v>
      </c>
      <c r="H154" s="528">
        <f t="shared" ref="H154:H169" si="147">K154*1.055</f>
        <v>13.766500871302842</v>
      </c>
      <c r="I154" s="503">
        <v>5.5E-2</v>
      </c>
      <c r="J154" s="513">
        <f>K154*1.15</f>
        <v>15.006138390519686</v>
      </c>
      <c r="K154" s="513">
        <f>N154*1.055</f>
        <v>13.04881599175625</v>
      </c>
      <c r="L154" s="503">
        <v>5.5E-2</v>
      </c>
      <c r="M154" s="513">
        <f>N154*1.15</f>
        <v>14.223827858312498</v>
      </c>
      <c r="N154" s="513">
        <f>Q154*1.055</f>
        <v>12.36854596375</v>
      </c>
      <c r="O154" s="515">
        <f t="shared" ref="O154:O155" si="148">(N154-Q154)/Q154</f>
        <v>5.4999999999999945E-2</v>
      </c>
      <c r="P154" s="257">
        <v>13.4823012875</v>
      </c>
      <c r="Q154" s="257">
        <v>11.723740250000001</v>
      </c>
      <c r="R154" s="360">
        <v>9.0000000000000052E-2</v>
      </c>
    </row>
    <row r="155" spans="1:18" x14ac:dyDescent="0.2">
      <c r="A155" s="238" t="s">
        <v>223</v>
      </c>
      <c r="B155" s="312" t="s">
        <v>19</v>
      </c>
      <c r="C155" s="511">
        <f t="shared" si="145"/>
        <v>8.1572087727804714</v>
      </c>
      <c r="D155" s="511">
        <f t="shared" si="146"/>
        <v>7.0932250198091058</v>
      </c>
      <c r="E155" s="507">
        <v>0.03</v>
      </c>
      <c r="F155" s="312" t="s">
        <v>19</v>
      </c>
      <c r="G155" s="513">
        <f t="shared" si="81"/>
        <v>7.9196201677480298</v>
      </c>
      <c r="H155" s="528">
        <f t="shared" si="147"/>
        <v>6.8866262328243746</v>
      </c>
      <c r="I155" s="503">
        <v>5.5E-2</v>
      </c>
      <c r="J155" s="513">
        <f>K155*1.15</f>
        <v>7.5067489741687492</v>
      </c>
      <c r="K155" s="513">
        <f>N155*1.055</f>
        <v>6.527607803625</v>
      </c>
      <c r="L155" s="503">
        <v>5.5E-2</v>
      </c>
      <c r="M155" s="513">
        <f>N155*1.15</f>
        <v>7.1154018712499996</v>
      </c>
      <c r="N155" s="513">
        <f>Q155*1.055</f>
        <v>6.1873059750000001</v>
      </c>
      <c r="O155" s="515">
        <f t="shared" si="148"/>
        <v>5.5000000000000007E-2</v>
      </c>
      <c r="P155" s="257">
        <v>6.7444567499999994</v>
      </c>
      <c r="Q155" s="257">
        <v>5.8647450000000001</v>
      </c>
      <c r="R155" s="360">
        <v>9.0000000000000094E-2</v>
      </c>
    </row>
    <row r="156" spans="1:18" ht="25.5" x14ac:dyDescent="0.2">
      <c r="A156" s="555" t="s">
        <v>844</v>
      </c>
      <c r="B156" s="312" t="s">
        <v>19</v>
      </c>
      <c r="C156" s="511">
        <f t="shared" si="145"/>
        <v>48.649320499999995</v>
      </c>
      <c r="D156" s="511">
        <f t="shared" si="146"/>
        <v>42.303756956521738</v>
      </c>
      <c r="E156" s="507">
        <v>0.03</v>
      </c>
      <c r="F156" s="312" t="s">
        <v>19</v>
      </c>
      <c r="G156" s="513">
        <f t="shared" si="81"/>
        <v>47.232349999999997</v>
      </c>
      <c r="H156" s="528">
        <f t="shared" si="147"/>
        <v>41.071608695652174</v>
      </c>
      <c r="I156" s="503">
        <v>5.5E-2</v>
      </c>
      <c r="J156" s="513">
        <v>44.77</v>
      </c>
      <c r="K156" s="513">
        <f>J156/1.15</f>
        <v>38.9304347826087</v>
      </c>
      <c r="L156" s="503"/>
      <c r="M156" s="513"/>
      <c r="N156" s="513"/>
      <c r="O156" s="515"/>
      <c r="P156" s="257"/>
      <c r="Q156" s="257"/>
      <c r="R156" s="360"/>
    </row>
    <row r="157" spans="1:18" ht="25.5" x14ac:dyDescent="0.2">
      <c r="A157" s="238" t="s">
        <v>845</v>
      </c>
      <c r="B157" s="312" t="s">
        <v>19</v>
      </c>
      <c r="C157" s="511">
        <f t="shared" si="145"/>
        <v>585.10669250000001</v>
      </c>
      <c r="D157" s="511">
        <f t="shared" si="146"/>
        <v>508.78842826086964</v>
      </c>
      <c r="E157" s="507">
        <v>0.03</v>
      </c>
      <c r="F157" s="312" t="s">
        <v>19</v>
      </c>
      <c r="G157" s="513">
        <f t="shared" si="81"/>
        <v>568.06475</v>
      </c>
      <c r="H157" s="528">
        <f t="shared" si="147"/>
        <v>493.96934782608702</v>
      </c>
      <c r="I157" s="503">
        <v>5.5E-2</v>
      </c>
      <c r="J157" s="513">
        <f>489.5+48.95</f>
        <v>538.45000000000005</v>
      </c>
      <c r="K157" s="513">
        <f>J157/1.15</f>
        <v>468.21739130434793</v>
      </c>
      <c r="L157" s="503"/>
      <c r="M157" s="513"/>
      <c r="N157" s="513"/>
      <c r="O157" s="515"/>
      <c r="P157" s="257"/>
      <c r="Q157" s="257"/>
      <c r="R157" s="360"/>
    </row>
    <row r="158" spans="1:18" x14ac:dyDescent="0.2">
      <c r="A158" s="238"/>
      <c r="B158" s="312"/>
      <c r="C158" s="238"/>
      <c r="D158" s="238"/>
      <c r="E158" s="507"/>
      <c r="F158" s="312"/>
      <c r="G158" s="513"/>
      <c r="H158" s="528"/>
      <c r="I158" s="503"/>
      <c r="J158" s="513"/>
      <c r="K158" s="513"/>
      <c r="L158" s="503"/>
      <c r="M158" s="513"/>
      <c r="N158" s="513"/>
      <c r="O158" s="312"/>
      <c r="P158" s="257"/>
      <c r="Q158" s="257"/>
      <c r="R158" s="360"/>
    </row>
    <row r="159" spans="1:18" x14ac:dyDescent="0.2">
      <c r="A159" s="399" t="s">
        <v>224</v>
      </c>
      <c r="B159" s="312"/>
      <c r="C159" s="399"/>
      <c r="D159" s="399"/>
      <c r="E159" s="512"/>
      <c r="F159" s="312"/>
      <c r="G159" s="513"/>
      <c r="H159" s="528"/>
      <c r="I159" s="503"/>
      <c r="J159" s="513"/>
      <c r="K159" s="513"/>
      <c r="L159" s="503"/>
      <c r="M159" s="513"/>
      <c r="N159" s="513"/>
      <c r="O159" s="312"/>
      <c r="P159" s="257"/>
      <c r="Q159" s="257"/>
      <c r="R159" s="360"/>
    </row>
    <row r="160" spans="1:18" x14ac:dyDescent="0.2">
      <c r="A160" s="238" t="s">
        <v>225</v>
      </c>
      <c r="B160" s="312" t="s">
        <v>19</v>
      </c>
      <c r="C160" s="511">
        <f t="shared" ref="C160:C165" si="149">D160*1.15</f>
        <v>17.244274806338421</v>
      </c>
      <c r="D160" s="511">
        <f t="shared" ref="D160:D165" si="150">H160*1.03</f>
        <v>14.995021570729062</v>
      </c>
      <c r="E160" s="507">
        <v>0.03</v>
      </c>
      <c r="F160" s="312" t="s">
        <v>19</v>
      </c>
      <c r="G160" s="513">
        <f>H160*1.15</f>
        <v>16.742014375085844</v>
      </c>
      <c r="H160" s="528">
        <f>K160*1.055</f>
        <v>14.558273369639865</v>
      </c>
      <c r="I160" s="503">
        <v>5.5E-2</v>
      </c>
      <c r="J160" s="513">
        <f t="shared" ref="J160:J166" si="151">K160*1.15</f>
        <v>15.869207938469994</v>
      </c>
      <c r="K160" s="513">
        <f t="shared" ref="K160:K166" si="152">N160*1.055</f>
        <v>13.799311250843475</v>
      </c>
      <c r="L160" s="503">
        <v>5.5E-2</v>
      </c>
      <c r="M160" s="513">
        <f>N160*1.15</f>
        <v>15.041903259213266</v>
      </c>
      <c r="N160" s="513">
        <f>Q160*1.055</f>
        <v>13.079915877576754</v>
      </c>
      <c r="O160" s="515">
        <f t="shared" ref="O160:O166" si="153">(N160-Q160)/Q160</f>
        <v>5.4999999999999952E-2</v>
      </c>
      <c r="P160" s="257">
        <v>14.257728207785087</v>
      </c>
      <c r="Q160" s="257">
        <v>12.398024528508772</v>
      </c>
      <c r="R160" s="360">
        <v>9.0000000000000066E-2</v>
      </c>
    </row>
    <row r="161" spans="1:18" x14ac:dyDescent="0.2">
      <c r="A161" s="238" t="s">
        <v>226</v>
      </c>
      <c r="B161" s="312" t="s">
        <v>19</v>
      </c>
      <c r="C161" s="511">
        <f t="shared" si="149"/>
        <v>81.721580434158298</v>
      </c>
      <c r="D161" s="511">
        <f t="shared" si="150"/>
        <v>71.062243855789831</v>
      </c>
      <c r="E161" s="507">
        <v>0.03</v>
      </c>
      <c r="F161" s="312" t="s">
        <v>19</v>
      </c>
      <c r="G161" s="513">
        <f t="shared" si="81"/>
        <v>79.341340227338151</v>
      </c>
      <c r="H161" s="528">
        <f t="shared" si="147"/>
        <v>68.992469762902743</v>
      </c>
      <c r="I161" s="503">
        <v>5.5E-2</v>
      </c>
      <c r="J161" s="513">
        <f t="shared" si="151"/>
        <v>75.205061826860799</v>
      </c>
      <c r="K161" s="513">
        <f t="shared" si="152"/>
        <v>65.395705936400702</v>
      </c>
      <c r="L161" s="503">
        <v>5.5E-2</v>
      </c>
      <c r="M161" s="513">
        <f t="shared" ref="M161:M166" si="154">N161*1.15</f>
        <v>71.284418793232987</v>
      </c>
      <c r="N161" s="513">
        <f t="shared" ref="N161:N166" si="155">Q161*1.055</f>
        <v>61.986451124550435</v>
      </c>
      <c r="O161" s="515">
        <f t="shared" si="153"/>
        <v>5.4999999999999993E-2</v>
      </c>
      <c r="P161" s="257">
        <v>67.568169472258759</v>
      </c>
      <c r="Q161" s="257">
        <v>58.754929975877189</v>
      </c>
      <c r="R161" s="360">
        <v>9.0000000000000024E-2</v>
      </c>
    </row>
    <row r="162" spans="1:18" x14ac:dyDescent="0.2">
      <c r="A162" s="238" t="s">
        <v>228</v>
      </c>
      <c r="B162" s="312" t="s">
        <v>19</v>
      </c>
      <c r="C162" s="511">
        <f t="shared" si="149"/>
        <v>14.372695997385931</v>
      </c>
      <c r="D162" s="511">
        <f t="shared" si="150"/>
        <v>12.497996519466028</v>
      </c>
      <c r="E162" s="507">
        <v>0.03</v>
      </c>
      <c r="F162" s="312" t="s">
        <v>19</v>
      </c>
      <c r="G162" s="513">
        <f t="shared" si="81"/>
        <v>13.954073783869836</v>
      </c>
      <c r="H162" s="528">
        <f t="shared" si="147"/>
        <v>12.133977203365076</v>
      </c>
      <c r="I162" s="503">
        <v>5.5E-2</v>
      </c>
      <c r="J162" s="513">
        <f t="shared" si="151"/>
        <v>13.22661022167757</v>
      </c>
      <c r="K162" s="513">
        <f t="shared" si="152"/>
        <v>11.501400192763105</v>
      </c>
      <c r="L162" s="503">
        <v>5.5E-2</v>
      </c>
      <c r="M162" s="513">
        <f t="shared" si="154"/>
        <v>12.537071300168314</v>
      </c>
      <c r="N162" s="513">
        <f t="shared" si="155"/>
        <v>10.901801130581143</v>
      </c>
      <c r="O162" s="515">
        <f t="shared" si="153"/>
        <v>5.4999999999999917E-2</v>
      </c>
      <c r="P162" s="257">
        <v>11.883479905372811</v>
      </c>
      <c r="Q162" s="257">
        <v>10.333460787280705</v>
      </c>
      <c r="R162" s="360">
        <v>9.0000000000000066E-2</v>
      </c>
    </row>
    <row r="163" spans="1:18" x14ac:dyDescent="0.2">
      <c r="A163" s="238" t="s">
        <v>229</v>
      </c>
      <c r="B163" s="312" t="s">
        <v>19</v>
      </c>
      <c r="C163" s="511">
        <f t="shared" si="149"/>
        <v>21.547202433980122</v>
      </c>
      <c r="D163" s="511">
        <f t="shared" si="150"/>
        <v>18.736697768678368</v>
      </c>
      <c r="E163" s="507">
        <v>0.03</v>
      </c>
      <c r="F163" s="312" t="s">
        <v>19</v>
      </c>
      <c r="G163" s="513">
        <f t="shared" si="81"/>
        <v>20.919614013572932</v>
      </c>
      <c r="H163" s="528">
        <f t="shared" si="147"/>
        <v>18.190968707454726</v>
      </c>
      <c r="I163" s="503">
        <v>5.5E-2</v>
      </c>
      <c r="J163" s="513">
        <f t="shared" si="151"/>
        <v>19.829018022344012</v>
      </c>
      <c r="K163" s="513">
        <f t="shared" si="152"/>
        <v>17.242624367255665</v>
      </c>
      <c r="L163" s="503">
        <v>5.5E-2</v>
      </c>
      <c r="M163" s="513">
        <f t="shared" si="154"/>
        <v>18.795277746297643</v>
      </c>
      <c r="N163" s="513">
        <f t="shared" si="155"/>
        <v>16.343719779389257</v>
      </c>
      <c r="O163" s="515">
        <f t="shared" si="153"/>
        <v>5.5000000000000007E-2</v>
      </c>
      <c r="P163" s="257">
        <v>17.815429143410089</v>
      </c>
      <c r="Q163" s="257">
        <v>15.491677516008775</v>
      </c>
      <c r="R163" s="360">
        <v>9.0000000000000108E-2</v>
      </c>
    </row>
    <row r="164" spans="1:18" x14ac:dyDescent="0.2">
      <c r="A164" s="238" t="s">
        <v>230</v>
      </c>
      <c r="B164" s="312" t="s">
        <v>19</v>
      </c>
      <c r="C164" s="511">
        <f t="shared" si="149"/>
        <v>14.372695997385931</v>
      </c>
      <c r="D164" s="511">
        <f t="shared" si="150"/>
        <v>12.497996519466028</v>
      </c>
      <c r="E164" s="507">
        <v>0.03</v>
      </c>
      <c r="F164" s="312" t="s">
        <v>19</v>
      </c>
      <c r="G164" s="513">
        <f t="shared" si="81"/>
        <v>13.954073783869836</v>
      </c>
      <c r="H164" s="528">
        <f t="shared" si="147"/>
        <v>12.133977203365076</v>
      </c>
      <c r="I164" s="503">
        <v>5.5E-2</v>
      </c>
      <c r="J164" s="513">
        <f t="shared" si="151"/>
        <v>13.22661022167757</v>
      </c>
      <c r="K164" s="513">
        <f t="shared" si="152"/>
        <v>11.501400192763105</v>
      </c>
      <c r="L164" s="503">
        <v>5.5E-2</v>
      </c>
      <c r="M164" s="513">
        <f t="shared" si="154"/>
        <v>12.537071300168314</v>
      </c>
      <c r="N164" s="513">
        <f t="shared" si="155"/>
        <v>10.901801130581143</v>
      </c>
      <c r="O164" s="515">
        <f t="shared" si="153"/>
        <v>5.4999999999999917E-2</v>
      </c>
      <c r="P164" s="257">
        <v>11.883479905372811</v>
      </c>
      <c r="Q164" s="257">
        <v>10.333460787280705</v>
      </c>
      <c r="R164" s="360">
        <v>9.0000000000000066E-2</v>
      </c>
    </row>
    <row r="165" spans="1:18" x14ac:dyDescent="0.2">
      <c r="A165" s="238" t="s">
        <v>231</v>
      </c>
      <c r="B165" s="312" t="s">
        <v>19</v>
      </c>
      <c r="C165" s="511">
        <f t="shared" si="149"/>
        <v>14.372695997385931</v>
      </c>
      <c r="D165" s="511">
        <f t="shared" si="150"/>
        <v>12.497996519466028</v>
      </c>
      <c r="E165" s="507">
        <v>0.03</v>
      </c>
      <c r="F165" s="312" t="s">
        <v>19</v>
      </c>
      <c r="G165" s="513">
        <f t="shared" si="81"/>
        <v>13.954073783869836</v>
      </c>
      <c r="H165" s="528">
        <f t="shared" si="147"/>
        <v>12.133977203365076</v>
      </c>
      <c r="I165" s="503">
        <v>5.5E-2</v>
      </c>
      <c r="J165" s="513">
        <f t="shared" si="151"/>
        <v>13.22661022167757</v>
      </c>
      <c r="K165" s="513">
        <f t="shared" si="152"/>
        <v>11.501400192763105</v>
      </c>
      <c r="L165" s="503">
        <v>5.5E-2</v>
      </c>
      <c r="M165" s="513">
        <f t="shared" si="154"/>
        <v>12.537071300168314</v>
      </c>
      <c r="N165" s="513">
        <f t="shared" si="155"/>
        <v>10.901801130581143</v>
      </c>
      <c r="O165" s="515">
        <f t="shared" si="153"/>
        <v>5.4999999999999917E-2</v>
      </c>
      <c r="P165" s="257">
        <v>11.883479905372811</v>
      </c>
      <c r="Q165" s="257">
        <v>10.333460787280705</v>
      </c>
      <c r="R165" s="360">
        <v>9.0000000000000066E-2</v>
      </c>
    </row>
    <row r="166" spans="1:18" x14ac:dyDescent="0.2">
      <c r="A166" s="238" t="s">
        <v>232</v>
      </c>
      <c r="B166" s="312" t="s">
        <v>19</v>
      </c>
      <c r="C166" s="511">
        <f t="shared" ref="C166" si="156">D166*1.15</f>
        <v>13.499380792601407</v>
      </c>
      <c r="D166" s="511">
        <f>H166*1.03</f>
        <v>11.738591993566441</v>
      </c>
      <c r="E166" s="507">
        <v>0.03</v>
      </c>
      <c r="F166" s="312" t="s">
        <v>19</v>
      </c>
      <c r="G166" s="513">
        <f t="shared" si="81"/>
        <v>13.106194944273211</v>
      </c>
      <c r="H166" s="528">
        <f t="shared" si="147"/>
        <v>11.396691255889749</v>
      </c>
      <c r="I166" s="503">
        <v>5.5E-2</v>
      </c>
      <c r="J166" s="513">
        <f t="shared" si="151"/>
        <v>12.4229335964675</v>
      </c>
      <c r="K166" s="513">
        <f t="shared" si="152"/>
        <v>10.80255095345</v>
      </c>
      <c r="L166" s="503">
        <v>5.5E-2</v>
      </c>
      <c r="M166" s="513">
        <f t="shared" si="154"/>
        <v>11.7752925085</v>
      </c>
      <c r="N166" s="513">
        <f t="shared" si="155"/>
        <v>10.239384790000001</v>
      </c>
      <c r="O166" s="515">
        <f t="shared" si="153"/>
        <v>5.4999999999999979E-2</v>
      </c>
      <c r="P166" s="257">
        <v>11.1614147</v>
      </c>
      <c r="Q166" s="257">
        <v>9.7055780000000009</v>
      </c>
      <c r="R166" s="360">
        <v>9.0000000000000177E-2</v>
      </c>
    </row>
    <row r="167" spans="1:18" x14ac:dyDescent="0.2">
      <c r="A167" s="238"/>
      <c r="B167" s="312"/>
      <c r="C167" s="238"/>
      <c r="D167" s="238"/>
      <c r="E167" s="507"/>
      <c r="F167" s="312"/>
      <c r="G167" s="513"/>
      <c r="H167" s="528"/>
      <c r="I167" s="503"/>
      <c r="J167" s="513"/>
      <c r="K167" s="513"/>
      <c r="L167" s="503"/>
      <c r="M167" s="513"/>
      <c r="N167" s="513"/>
      <c r="O167" s="312"/>
      <c r="P167" s="165"/>
      <c r="Q167" s="165"/>
      <c r="R167" s="258"/>
    </row>
    <row r="168" spans="1:18" x14ac:dyDescent="0.2">
      <c r="A168" s="399" t="s">
        <v>233</v>
      </c>
      <c r="B168" s="312"/>
      <c r="C168" s="399"/>
      <c r="D168" s="399"/>
      <c r="E168" s="512"/>
      <c r="F168" s="312"/>
      <c r="G168" s="513"/>
      <c r="H168" s="528"/>
      <c r="I168" s="503"/>
      <c r="J168" s="513"/>
      <c r="K168" s="513"/>
      <c r="L168" s="503"/>
      <c r="M168" s="513"/>
      <c r="N168" s="513"/>
      <c r="O168" s="312"/>
      <c r="P168" s="165"/>
      <c r="Q168" s="165"/>
      <c r="R168" s="258"/>
    </row>
    <row r="169" spans="1:18" x14ac:dyDescent="0.2">
      <c r="A169" s="238" t="s">
        <v>234</v>
      </c>
      <c r="B169" s="312" t="s">
        <v>19</v>
      </c>
      <c r="C169" s="511">
        <f t="shared" ref="C169" si="157">D169*1.15</f>
        <v>180.01942023067818</v>
      </c>
      <c r="D169" s="511">
        <f t="shared" ref="D169" si="158">H169*1.06</f>
        <v>156.53862628754626</v>
      </c>
      <c r="E169" s="507">
        <v>0.06</v>
      </c>
      <c r="F169" s="312" t="s">
        <v>19</v>
      </c>
      <c r="G169" s="513">
        <f t="shared" ref="G169" si="159">H169*1.15</f>
        <v>169.82964172705488</v>
      </c>
      <c r="H169" s="528">
        <f t="shared" si="147"/>
        <v>147.67794932787382</v>
      </c>
      <c r="I169" s="503">
        <v>5.5E-2</v>
      </c>
      <c r="J169" s="513">
        <f>K169*1.15</f>
        <v>160.97596372232692</v>
      </c>
      <c r="K169" s="513">
        <f>N169*1.061</f>
        <v>139.97909888897993</v>
      </c>
      <c r="L169" s="503">
        <v>6.0999999999999999E-2</v>
      </c>
      <c r="M169" s="513">
        <f t="shared" ref="M169" si="160">N169*1.15</f>
        <v>151.720983715671</v>
      </c>
      <c r="N169" s="513">
        <f>Q169*1.06</f>
        <v>131.93129018754001</v>
      </c>
      <c r="O169" s="553">
        <f t="shared" ref="O169" si="161">(N169-Q169)/Q169</f>
        <v>6.0000000000000095E-2</v>
      </c>
      <c r="P169" s="257">
        <v>143.13300350534999</v>
      </c>
      <c r="Q169" s="257">
        <v>124.463481309</v>
      </c>
      <c r="R169" s="360">
        <v>9.0000000000000122E-2</v>
      </c>
    </row>
    <row r="170" spans="1:18" x14ac:dyDescent="0.2">
      <c r="A170" s="238"/>
      <c r="B170" s="312"/>
      <c r="C170" s="238"/>
      <c r="D170" s="238"/>
      <c r="E170" s="507"/>
      <c r="F170" s="312"/>
      <c r="G170" s="532"/>
      <c r="H170" s="532"/>
      <c r="I170" s="503"/>
      <c r="J170" s="437"/>
      <c r="K170" s="437"/>
      <c r="L170" s="503"/>
      <c r="M170" s="513"/>
      <c r="N170" s="513"/>
      <c r="O170" s="312"/>
      <c r="P170" s="165"/>
      <c r="Q170" s="165"/>
      <c r="R170" s="258"/>
    </row>
    <row r="171" spans="1:18" x14ac:dyDescent="0.2">
      <c r="A171" s="399" t="s">
        <v>235</v>
      </c>
      <c r="B171" s="312"/>
      <c r="C171" s="399"/>
      <c r="D171" s="399"/>
      <c r="E171" s="512"/>
      <c r="F171" s="312"/>
      <c r="G171" s="532"/>
      <c r="H171" s="532"/>
      <c r="I171" s="503"/>
      <c r="J171" s="437"/>
      <c r="K171" s="437"/>
      <c r="L171" s="503"/>
      <c r="M171" s="513"/>
      <c r="N171" s="513"/>
      <c r="O171" s="312"/>
      <c r="P171" s="165"/>
      <c r="Q171" s="165"/>
      <c r="R171" s="258"/>
    </row>
    <row r="172" spans="1:18" x14ac:dyDescent="0.2">
      <c r="A172" s="238"/>
      <c r="B172" s="312"/>
      <c r="C172" s="238"/>
      <c r="D172" s="238"/>
      <c r="E172" s="507"/>
      <c r="F172" s="312"/>
      <c r="G172" s="532"/>
      <c r="H172" s="532"/>
      <c r="I172" s="503"/>
      <c r="J172" s="437"/>
      <c r="K172" s="437"/>
      <c r="L172" s="503"/>
      <c r="M172" s="513"/>
      <c r="N172" s="513"/>
      <c r="O172" s="312"/>
      <c r="P172" s="165"/>
      <c r="Q172" s="165"/>
      <c r="R172" s="258"/>
    </row>
    <row r="173" spans="1:18" x14ac:dyDescent="0.2">
      <c r="A173" s="349" t="s">
        <v>236</v>
      </c>
      <c r="B173" s="312"/>
      <c r="C173" s="349"/>
      <c r="D173" s="349"/>
      <c r="E173" s="507"/>
      <c r="F173" s="312"/>
      <c r="G173" s="532"/>
      <c r="H173" s="532"/>
      <c r="I173" s="503"/>
      <c r="J173" s="437"/>
      <c r="K173" s="437"/>
      <c r="L173" s="503"/>
      <c r="M173" s="513"/>
      <c r="N173" s="513"/>
      <c r="O173" s="312"/>
      <c r="P173" s="165"/>
      <c r="Q173" s="165"/>
      <c r="R173" s="258"/>
    </row>
    <row r="174" spans="1:18" x14ac:dyDescent="0.2">
      <c r="A174" s="238" t="s">
        <v>237</v>
      </c>
      <c r="B174" s="312" t="s">
        <v>45</v>
      </c>
      <c r="C174" s="238"/>
      <c r="D174" s="556">
        <f>H174*1.06</f>
        <v>1.3198739310085686E-2</v>
      </c>
      <c r="E174" s="507">
        <v>0.06</v>
      </c>
      <c r="F174" s="312" t="s">
        <v>45</v>
      </c>
      <c r="G174" s="532"/>
      <c r="H174" s="557">
        <f>K174*1.055</f>
        <v>1.2451640858571401E-2</v>
      </c>
      <c r="I174" s="503">
        <v>5.5E-2</v>
      </c>
      <c r="J174" s="437"/>
      <c r="K174" s="557">
        <f>N174*1.061</f>
        <v>1.1802503183480003E-2</v>
      </c>
      <c r="L174" s="503">
        <v>6.0999999999999999E-2</v>
      </c>
      <c r="M174" s="513"/>
      <c r="N174" s="543">
        <f>Q174*1.052</f>
        <v>1.1123942680000004E-2</v>
      </c>
      <c r="O174" s="515">
        <f t="shared" ref="O174:O175" si="162">(N174-Q174)/Q174</f>
        <v>5.2000000000000053E-2</v>
      </c>
      <c r="P174" s="558">
        <v>1.0573000000000001E-2</v>
      </c>
      <c r="Q174" s="559">
        <v>1.0574090000000003E-2</v>
      </c>
      <c r="R174" s="360">
        <v>9.0000000000000163E-2</v>
      </c>
    </row>
    <row r="175" spans="1:18" x14ac:dyDescent="0.2">
      <c r="A175" s="238" t="s">
        <v>238</v>
      </c>
      <c r="B175" s="312" t="s">
        <v>45</v>
      </c>
      <c r="C175" s="238"/>
      <c r="D175" s="556">
        <f>H175*1.06</f>
        <v>1.3198739310085686E-2</v>
      </c>
      <c r="E175" s="507">
        <v>0.06</v>
      </c>
      <c r="F175" s="312" t="s">
        <v>45</v>
      </c>
      <c r="G175" s="532"/>
      <c r="H175" s="557">
        <f>K175*1.055</f>
        <v>1.2451640858571401E-2</v>
      </c>
      <c r="I175" s="503">
        <v>5.5E-2</v>
      </c>
      <c r="J175" s="437"/>
      <c r="K175" s="557">
        <f>N175*1.061</f>
        <v>1.1802503183480003E-2</v>
      </c>
      <c r="L175" s="503">
        <v>6.0999999999999999E-2</v>
      </c>
      <c r="M175" s="513"/>
      <c r="N175" s="543">
        <f>Q175*1.052</f>
        <v>1.1123942680000004E-2</v>
      </c>
      <c r="O175" s="515">
        <f t="shared" si="162"/>
        <v>5.2000000000000053E-2</v>
      </c>
      <c r="P175" s="558">
        <v>1.0573000000000001E-2</v>
      </c>
      <c r="Q175" s="559">
        <v>1.0574090000000003E-2</v>
      </c>
      <c r="R175" s="360">
        <v>9.0000000000000163E-2</v>
      </c>
    </row>
    <row r="176" spans="1:18" x14ac:dyDescent="0.2">
      <c r="A176" s="238"/>
      <c r="B176" s="312"/>
      <c r="C176" s="238"/>
      <c r="D176" s="238"/>
      <c r="E176" s="507"/>
      <c r="F176" s="312"/>
      <c r="G176" s="532"/>
      <c r="H176" s="532"/>
      <c r="I176" s="503"/>
      <c r="J176" s="437"/>
      <c r="K176" s="437"/>
      <c r="L176" s="503"/>
      <c r="M176" s="513"/>
      <c r="N176" s="513"/>
      <c r="O176" s="312"/>
      <c r="P176" s="165"/>
      <c r="Q176" s="165"/>
      <c r="R176" s="360"/>
    </row>
    <row r="177" spans="1:18" ht="25.5" x14ac:dyDescent="0.2">
      <c r="A177" s="399" t="s">
        <v>239</v>
      </c>
      <c r="B177" s="312"/>
      <c r="C177" s="399"/>
      <c r="D177" s="399"/>
      <c r="E177" s="512"/>
      <c r="F177" s="312"/>
      <c r="G177" s="532"/>
      <c r="H177" s="532"/>
      <c r="I177" s="503"/>
      <c r="J177" s="437"/>
      <c r="K177" s="437"/>
      <c r="L177" s="503"/>
      <c r="M177" s="513"/>
      <c r="N177" s="513"/>
      <c r="O177" s="312"/>
      <c r="P177" s="165"/>
      <c r="Q177" s="165"/>
      <c r="R177" s="258"/>
    </row>
    <row r="178" spans="1:18" ht="15" customHeight="1" x14ac:dyDescent="0.2">
      <c r="A178" s="235" t="s">
        <v>240</v>
      </c>
      <c r="B178" s="312"/>
      <c r="C178" s="235"/>
      <c r="D178" s="235"/>
      <c r="E178" s="512"/>
      <c r="F178" s="312"/>
      <c r="G178" s="532"/>
      <c r="H178" s="532"/>
      <c r="I178" s="503"/>
      <c r="J178" s="437"/>
      <c r="K178" s="437"/>
      <c r="L178" s="503"/>
      <c r="M178" s="513"/>
      <c r="N178" s="513"/>
      <c r="O178" s="312"/>
      <c r="P178" s="165"/>
      <c r="Q178" s="165"/>
      <c r="R178" s="258"/>
    </row>
    <row r="179" spans="1:18" x14ac:dyDescent="0.2">
      <c r="A179" s="399"/>
      <c r="B179" s="312"/>
      <c r="C179" s="399"/>
      <c r="D179" s="399"/>
      <c r="E179" s="512"/>
      <c r="F179" s="312"/>
      <c r="G179" s="532"/>
      <c r="H179" s="532"/>
      <c r="I179" s="503"/>
      <c r="J179" s="437"/>
      <c r="K179" s="437"/>
      <c r="L179" s="503"/>
      <c r="M179" s="513"/>
      <c r="N179" s="513"/>
      <c r="O179" s="312"/>
      <c r="P179" s="165"/>
      <c r="Q179" s="165"/>
      <c r="R179" s="258"/>
    </row>
    <row r="180" spans="1:18" x14ac:dyDescent="0.2">
      <c r="A180" s="399" t="s">
        <v>735</v>
      </c>
      <c r="B180" s="312"/>
      <c r="C180" s="399"/>
      <c r="D180" s="399"/>
      <c r="E180" s="512"/>
      <c r="F180" s="312"/>
      <c r="G180" s="532"/>
      <c r="H180" s="532"/>
      <c r="I180" s="503"/>
      <c r="J180" s="437"/>
      <c r="K180" s="437"/>
      <c r="L180" s="503"/>
      <c r="M180" s="513"/>
      <c r="N180" s="513"/>
      <c r="O180" s="312"/>
      <c r="P180" s="165"/>
      <c r="Q180" s="165"/>
      <c r="R180" s="258"/>
    </row>
    <row r="181" spans="1:18" x14ac:dyDescent="0.2">
      <c r="A181" s="560" t="s">
        <v>905</v>
      </c>
      <c r="B181" s="359" t="s">
        <v>45</v>
      </c>
      <c r="C181" s="560"/>
      <c r="D181" s="560"/>
      <c r="E181" s="368">
        <v>0.45</v>
      </c>
      <c r="F181" s="359" t="s">
        <v>45</v>
      </c>
      <c r="G181" s="532"/>
      <c r="H181" s="368">
        <v>0.45</v>
      </c>
      <c r="I181" s="359"/>
      <c r="J181" s="368"/>
      <c r="K181" s="368">
        <v>0.45</v>
      </c>
      <c r="L181" s="503"/>
      <c r="M181" s="513"/>
      <c r="N181" s="561">
        <v>0.45</v>
      </c>
      <c r="O181" s="554"/>
      <c r="P181" s="359">
        <v>0.45</v>
      </c>
      <c r="Q181" s="360">
        <v>0.45</v>
      </c>
      <c r="R181" s="361" t="s">
        <v>227</v>
      </c>
    </row>
    <row r="182" spans="1:18" x14ac:dyDescent="0.2">
      <c r="A182" s="560" t="s">
        <v>906</v>
      </c>
      <c r="B182" s="359" t="s">
        <v>45</v>
      </c>
      <c r="C182" s="560"/>
      <c r="D182" s="560"/>
      <c r="E182" s="368">
        <v>0.35</v>
      </c>
      <c r="F182" s="359" t="s">
        <v>45</v>
      </c>
      <c r="G182" s="532"/>
      <c r="H182" s="368">
        <v>0.35</v>
      </c>
      <c r="I182" s="359"/>
      <c r="J182" s="368"/>
      <c r="K182" s="368">
        <v>0.35</v>
      </c>
      <c r="L182" s="503"/>
      <c r="M182" s="513"/>
      <c r="N182" s="561">
        <v>0.35</v>
      </c>
      <c r="O182" s="554"/>
      <c r="P182" s="359">
        <v>0.35</v>
      </c>
      <c r="Q182" s="360">
        <v>0.35</v>
      </c>
      <c r="R182" s="361" t="s">
        <v>227</v>
      </c>
    </row>
    <row r="183" spans="1:18" x14ac:dyDescent="0.2">
      <c r="A183" s="560" t="s">
        <v>907</v>
      </c>
      <c r="B183" s="359" t="s">
        <v>45</v>
      </c>
      <c r="C183" s="560"/>
      <c r="D183" s="560"/>
      <c r="E183" s="368">
        <v>0.25</v>
      </c>
      <c r="F183" s="359" t="s">
        <v>45</v>
      </c>
      <c r="G183" s="532"/>
      <c r="H183" s="368">
        <v>0.25</v>
      </c>
      <c r="I183" s="359"/>
      <c r="J183" s="368"/>
      <c r="K183" s="368">
        <v>0.25</v>
      </c>
      <c r="L183" s="503"/>
      <c r="M183" s="513"/>
      <c r="N183" s="561">
        <v>0.25</v>
      </c>
      <c r="O183" s="554"/>
      <c r="P183" s="359">
        <v>0.25</v>
      </c>
      <c r="Q183" s="360">
        <v>0.25</v>
      </c>
      <c r="R183" s="361" t="s">
        <v>227</v>
      </c>
    </row>
    <row r="184" spans="1:18" s="269" customFormat="1" ht="12.75" x14ac:dyDescent="0.2">
      <c r="A184" s="492" t="s">
        <v>2</v>
      </c>
      <c r="B184" s="493" t="s">
        <v>666</v>
      </c>
      <c r="C184" s="1032" t="s">
        <v>938</v>
      </c>
      <c r="D184" s="1033"/>
      <c r="E184" s="1034"/>
      <c r="F184" s="493" t="s">
        <v>666</v>
      </c>
      <c r="G184" s="1032" t="s">
        <v>849</v>
      </c>
      <c r="H184" s="1033"/>
      <c r="I184" s="1034"/>
      <c r="J184" s="1032" t="s">
        <v>766</v>
      </c>
      <c r="K184" s="1033"/>
      <c r="L184" s="1034"/>
      <c r="M184" s="996" t="s">
        <v>699</v>
      </c>
      <c r="N184" s="997"/>
      <c r="O184" s="998"/>
      <c r="P184" s="996" t="s">
        <v>664</v>
      </c>
      <c r="Q184" s="997"/>
      <c r="R184" s="998"/>
    </row>
    <row r="185" spans="1:18" s="269" customFormat="1" ht="12.75" x14ac:dyDescent="0.2">
      <c r="A185" s="270"/>
      <c r="B185" s="312"/>
      <c r="C185" s="1032" t="s">
        <v>8</v>
      </c>
      <c r="D185" s="1033"/>
      <c r="E185" s="1034"/>
      <c r="F185" s="312"/>
      <c r="G185" s="1032" t="s">
        <v>8</v>
      </c>
      <c r="H185" s="1033"/>
      <c r="I185" s="1034"/>
      <c r="J185" s="1033" t="s">
        <v>8</v>
      </c>
      <c r="K185" s="1033"/>
      <c r="L185" s="1034"/>
      <c r="M185" s="999" t="s">
        <v>8</v>
      </c>
      <c r="N185" s="1000"/>
      <c r="O185" s="1001"/>
      <c r="P185" s="999" t="s">
        <v>8</v>
      </c>
      <c r="Q185" s="1000"/>
      <c r="R185" s="1001"/>
    </row>
    <row r="186" spans="1:18" s="269" customFormat="1" ht="12.75" customHeight="1" x14ac:dyDescent="0.2">
      <c r="A186" s="270"/>
      <c r="B186" s="312"/>
      <c r="C186" s="495" t="s">
        <v>9</v>
      </c>
      <c r="D186" s="493" t="s">
        <v>10</v>
      </c>
      <c r="E186" s="496" t="s">
        <v>11</v>
      </c>
      <c r="F186" s="312"/>
      <c r="G186" s="495" t="s">
        <v>9</v>
      </c>
      <c r="H186" s="493" t="s">
        <v>10</v>
      </c>
      <c r="I186" s="496" t="s">
        <v>11</v>
      </c>
      <c r="J186" s="495" t="s">
        <v>9</v>
      </c>
      <c r="K186" s="493" t="s">
        <v>10</v>
      </c>
      <c r="L186" s="496" t="s">
        <v>11</v>
      </c>
      <c r="M186" s="273" t="s">
        <v>9</v>
      </c>
      <c r="N186" s="274" t="s">
        <v>10</v>
      </c>
      <c r="O186" s="497" t="s">
        <v>11</v>
      </c>
      <c r="P186" s="273" t="s">
        <v>9</v>
      </c>
      <c r="Q186" s="274" t="s">
        <v>10</v>
      </c>
      <c r="R186" s="497" t="s">
        <v>11</v>
      </c>
    </row>
    <row r="187" spans="1:18" s="269" customFormat="1" ht="12.75" x14ac:dyDescent="0.2">
      <c r="A187" s="270"/>
      <c r="B187" s="498"/>
      <c r="C187" s="1032" t="s">
        <v>939</v>
      </c>
      <c r="D187" s="1033"/>
      <c r="E187" s="1034"/>
      <c r="F187" s="498"/>
      <c r="G187" s="1032" t="s">
        <v>850</v>
      </c>
      <c r="H187" s="1033"/>
      <c r="I187" s="1034"/>
      <c r="J187" s="1033" t="s">
        <v>767</v>
      </c>
      <c r="K187" s="1033"/>
      <c r="L187" s="1034"/>
      <c r="M187" s="992" t="s">
        <v>700</v>
      </c>
      <c r="N187" s="993"/>
      <c r="O187" s="1045"/>
      <c r="P187" s="992" t="s">
        <v>665</v>
      </c>
      <c r="Q187" s="993"/>
      <c r="R187" s="1044"/>
    </row>
    <row r="188" spans="1:18" x14ac:dyDescent="0.2">
      <c r="A188" s="560"/>
      <c r="B188" s="359"/>
      <c r="C188" s="560"/>
      <c r="D188" s="560"/>
      <c r="E188" s="512"/>
      <c r="F188" s="359"/>
      <c r="G188" s="532"/>
      <c r="H188" s="368"/>
      <c r="I188" s="359"/>
      <c r="J188" s="368"/>
      <c r="K188" s="368"/>
      <c r="L188" s="503"/>
      <c r="M188" s="513"/>
      <c r="N188" s="561"/>
      <c r="O188" s="554"/>
      <c r="P188" s="359"/>
      <c r="Q188" s="360"/>
      <c r="R188" s="361"/>
    </row>
    <row r="189" spans="1:18" x14ac:dyDescent="0.2">
      <c r="A189" s="563" t="s">
        <v>736</v>
      </c>
      <c r="B189" s="359"/>
      <c r="C189" s="563"/>
      <c r="D189" s="563"/>
      <c r="E189" s="512"/>
      <c r="F189" s="359"/>
      <c r="G189" s="532"/>
      <c r="H189" s="532"/>
      <c r="I189" s="503"/>
      <c r="J189" s="368"/>
      <c r="K189" s="368"/>
      <c r="L189" s="503"/>
      <c r="M189" s="513"/>
      <c r="N189" s="561"/>
      <c r="O189" s="359"/>
      <c r="P189" s="165"/>
      <c r="Q189" s="165"/>
      <c r="R189" s="258"/>
    </row>
    <row r="190" spans="1:18" x14ac:dyDescent="0.2">
      <c r="A190" s="560" t="s">
        <v>719</v>
      </c>
      <c r="B190" s="359"/>
      <c r="C190" s="560"/>
      <c r="D190" s="560"/>
      <c r="E190" s="368">
        <v>0.1</v>
      </c>
      <c r="F190" s="359"/>
      <c r="G190" s="532"/>
      <c r="H190" s="368">
        <v>0.1</v>
      </c>
      <c r="I190" s="503"/>
      <c r="J190" s="368"/>
      <c r="K190" s="368">
        <v>0.1</v>
      </c>
      <c r="L190" s="503"/>
      <c r="M190" s="513"/>
      <c r="N190" s="561">
        <v>0.1</v>
      </c>
      <c r="O190" s="554"/>
      <c r="P190" s="359">
        <v>0.12</v>
      </c>
      <c r="Q190" s="360">
        <v>0.12</v>
      </c>
      <c r="R190" s="361" t="s">
        <v>227</v>
      </c>
    </row>
    <row r="191" spans="1:18" x14ac:dyDescent="0.2">
      <c r="A191" s="560" t="s">
        <v>843</v>
      </c>
      <c r="B191" s="359"/>
      <c r="C191" s="560"/>
      <c r="D191" s="560"/>
      <c r="E191" s="368">
        <v>0.75</v>
      </c>
      <c r="F191" s="359"/>
      <c r="G191" s="532"/>
      <c r="H191" s="368">
        <v>0.75</v>
      </c>
      <c r="I191" s="503"/>
      <c r="J191" s="368"/>
      <c r="K191" s="368">
        <v>0.75</v>
      </c>
      <c r="L191" s="503"/>
      <c r="M191" s="513"/>
      <c r="N191" s="561">
        <v>0.4</v>
      </c>
      <c r="O191" s="554"/>
      <c r="P191" s="359">
        <v>0.4</v>
      </c>
      <c r="Q191" s="360">
        <v>0.4</v>
      </c>
      <c r="R191" s="361" t="s">
        <v>227</v>
      </c>
    </row>
    <row r="192" spans="1:18" x14ac:dyDescent="0.2">
      <c r="A192" s="560" t="s">
        <v>651</v>
      </c>
      <c r="B192" s="359"/>
      <c r="C192" s="560"/>
      <c r="D192" s="560"/>
      <c r="E192" s="368">
        <v>0.3</v>
      </c>
      <c r="F192" s="359"/>
      <c r="G192" s="532"/>
      <c r="H192" s="368">
        <v>0.3</v>
      </c>
      <c r="I192" s="503"/>
      <c r="J192" s="368"/>
      <c r="K192" s="368">
        <v>0.3</v>
      </c>
      <c r="L192" s="503"/>
      <c r="M192" s="513"/>
      <c r="N192" s="561">
        <v>0.3</v>
      </c>
      <c r="O192" s="554"/>
      <c r="P192" s="359">
        <v>0.3</v>
      </c>
      <c r="Q192" s="360">
        <v>0.3</v>
      </c>
      <c r="R192" s="361" t="s">
        <v>227</v>
      </c>
    </row>
    <row r="193" spans="1:18" ht="25.5" x14ac:dyDescent="0.2">
      <c r="A193" s="431" t="s">
        <v>908</v>
      </c>
      <c r="B193" s="359"/>
      <c r="C193" s="560"/>
      <c r="D193" s="560"/>
      <c r="E193" s="368">
        <v>1</v>
      </c>
      <c r="F193" s="359"/>
      <c r="G193" s="532"/>
      <c r="H193" s="368"/>
      <c r="I193" s="503"/>
      <c r="J193" s="368"/>
      <c r="K193" s="368"/>
      <c r="L193" s="503"/>
      <c r="M193" s="513"/>
      <c r="N193" s="561"/>
      <c r="O193" s="554"/>
      <c r="P193" s="359"/>
      <c r="Q193" s="360"/>
      <c r="R193" s="361"/>
    </row>
    <row r="194" spans="1:18" x14ac:dyDescent="0.2">
      <c r="A194" s="113" t="s">
        <v>204</v>
      </c>
      <c r="B194" s="359"/>
      <c r="C194" s="113"/>
      <c r="D194" s="113"/>
      <c r="E194" s="564"/>
      <c r="F194" s="359"/>
      <c r="G194" s="532"/>
      <c r="H194" s="532"/>
      <c r="I194" s="503"/>
      <c r="J194" s="368"/>
      <c r="K194" s="368"/>
      <c r="L194" s="503"/>
      <c r="M194" s="513"/>
      <c r="N194" s="513"/>
      <c r="O194" s="359"/>
      <c r="P194" s="165"/>
      <c r="Q194" s="165"/>
      <c r="R194" s="258"/>
    </row>
    <row r="195" spans="1:18" x14ac:dyDescent="0.2">
      <c r="A195" s="376"/>
      <c r="B195" s="255"/>
      <c r="C195" s="376"/>
      <c r="D195" s="376"/>
      <c r="E195" s="507"/>
      <c r="F195" s="255"/>
      <c r="G195" s="254"/>
      <c r="H195" s="254"/>
      <c r="I195" s="255"/>
      <c r="J195" s="254"/>
      <c r="K195" s="254"/>
      <c r="L195" s="508"/>
      <c r="M195" s="254"/>
      <c r="N195" s="254"/>
      <c r="O195" s="255"/>
    </row>
    <row r="196" spans="1:18" x14ac:dyDescent="0.2">
      <c r="A196" s="565" t="s">
        <v>205</v>
      </c>
      <c r="B196" s="359"/>
      <c r="C196" s="565"/>
      <c r="D196" s="565"/>
      <c r="E196" s="566"/>
      <c r="F196" s="359"/>
      <c r="G196" s="532"/>
      <c r="H196" s="532"/>
      <c r="I196" s="503"/>
      <c r="J196" s="368"/>
      <c r="K196" s="368"/>
      <c r="L196" s="503"/>
      <c r="M196" s="368"/>
      <c r="N196" s="513"/>
      <c r="O196" s="359"/>
      <c r="P196" s="165"/>
      <c r="Q196" s="165"/>
      <c r="R196" s="258"/>
    </row>
    <row r="197" spans="1:18" x14ac:dyDescent="0.2">
      <c r="A197" s="55" t="s">
        <v>206</v>
      </c>
      <c r="B197" s="359" t="s">
        <v>45</v>
      </c>
      <c r="C197" s="511"/>
      <c r="D197" s="511">
        <f t="shared" ref="D197:D202" si="163">H197*1.06</f>
        <v>1264.6490162986217</v>
      </c>
      <c r="E197" s="507">
        <v>0.06</v>
      </c>
      <c r="F197" s="359" t="s">
        <v>45</v>
      </c>
      <c r="G197" s="532"/>
      <c r="H197" s="513">
        <f>K197*1.05</f>
        <v>1193.0651097156808</v>
      </c>
      <c r="I197" s="503">
        <v>5.5E-2</v>
      </c>
      <c r="J197" s="368"/>
      <c r="K197" s="513">
        <f>N197*1.061</f>
        <v>1136.2524854435055</v>
      </c>
      <c r="L197" s="503">
        <v>6.0999999999999999E-2</v>
      </c>
      <c r="M197" s="368"/>
      <c r="N197" s="513">
        <f>Q197*1.06</f>
        <v>1070.9259994755</v>
      </c>
      <c r="O197" s="553">
        <f t="shared" ref="O197:O207" si="164">(N197-Q197)/Q197</f>
        <v>5.9999999999999991E-2</v>
      </c>
      <c r="P197" s="257">
        <v>1010.307546675</v>
      </c>
      <c r="Q197" s="257">
        <v>1010.307546675</v>
      </c>
      <c r="R197" s="360">
        <v>9.0000000000000108E-2</v>
      </c>
    </row>
    <row r="198" spans="1:18" x14ac:dyDescent="0.2">
      <c r="A198" s="55" t="s">
        <v>207</v>
      </c>
      <c r="B198" s="359" t="s">
        <v>45</v>
      </c>
      <c r="C198" s="511"/>
      <c r="D198" s="511">
        <f t="shared" si="163"/>
        <v>2023.4414489143523</v>
      </c>
      <c r="E198" s="507">
        <v>0.06</v>
      </c>
      <c r="F198" s="359" t="s">
        <v>45</v>
      </c>
      <c r="G198" s="532"/>
      <c r="H198" s="513">
        <f t="shared" ref="H198:H225" si="165">K198*1.05</f>
        <v>1908.9070272776908</v>
      </c>
      <c r="I198" s="503">
        <v>5.5E-2</v>
      </c>
      <c r="J198" s="368"/>
      <c r="K198" s="513">
        <f t="shared" ref="K198:K202" si="166">N198*1.061</f>
        <v>1818.0066926454197</v>
      </c>
      <c r="L198" s="503">
        <v>6.0999999999999999E-2</v>
      </c>
      <c r="M198" s="368"/>
      <c r="N198" s="513">
        <f t="shared" ref="N198:N207" si="167">Q198*1.06</f>
        <v>1713.4841589495002</v>
      </c>
      <c r="O198" s="553">
        <f t="shared" si="164"/>
        <v>6.0000000000000116E-2</v>
      </c>
      <c r="P198" s="257">
        <v>1616.494489575</v>
      </c>
      <c r="Q198" s="257">
        <v>1616.494489575</v>
      </c>
      <c r="R198" s="360">
        <v>9.0000000000000024E-2</v>
      </c>
    </row>
    <row r="199" spans="1:18" x14ac:dyDescent="0.2">
      <c r="A199" s="55" t="s">
        <v>208</v>
      </c>
      <c r="B199" s="359" t="s">
        <v>45</v>
      </c>
      <c r="C199" s="511"/>
      <c r="D199" s="511">
        <f t="shared" si="163"/>
        <v>505.8686750291206</v>
      </c>
      <c r="E199" s="507">
        <v>0.06</v>
      </c>
      <c r="F199" s="359" t="s">
        <v>45</v>
      </c>
      <c r="G199" s="532"/>
      <c r="H199" s="513">
        <f t="shared" si="165"/>
        <v>477.23459908407602</v>
      </c>
      <c r="I199" s="503">
        <v>5.5E-2</v>
      </c>
      <c r="J199" s="368"/>
      <c r="K199" s="513">
        <f t="shared" si="166"/>
        <v>454.50914198483429</v>
      </c>
      <c r="L199" s="503">
        <v>6.0999999999999999E-2</v>
      </c>
      <c r="M199" s="368"/>
      <c r="N199" s="513">
        <f t="shared" si="167"/>
        <v>428.37807915630003</v>
      </c>
      <c r="O199" s="553">
        <f t="shared" si="164"/>
        <v>6.0000000000000053E-2</v>
      </c>
      <c r="P199" s="257">
        <v>404.13026335500001</v>
      </c>
      <c r="Q199" s="257">
        <v>404.13026335500001</v>
      </c>
      <c r="R199" s="360">
        <v>9.0000000000000038E-2</v>
      </c>
    </row>
    <row r="200" spans="1:18" x14ac:dyDescent="0.2">
      <c r="A200" s="55" t="s">
        <v>209</v>
      </c>
      <c r="B200" s="359" t="s">
        <v>45</v>
      </c>
      <c r="C200" s="511"/>
      <c r="D200" s="511">
        <f t="shared" si="163"/>
        <v>2529.3131467800299</v>
      </c>
      <c r="E200" s="507">
        <v>0.06</v>
      </c>
      <c r="F200" s="359" t="s">
        <v>45</v>
      </c>
      <c r="G200" s="532"/>
      <c r="H200" s="513">
        <f t="shared" si="165"/>
        <v>2386.1444780943675</v>
      </c>
      <c r="I200" s="503">
        <v>5.5E-2</v>
      </c>
      <c r="J200" s="368"/>
      <c r="K200" s="513">
        <f t="shared" si="166"/>
        <v>2272.5185505660643</v>
      </c>
      <c r="L200" s="503">
        <v>6.0999999999999999E-2</v>
      </c>
      <c r="M200" s="368"/>
      <c r="N200" s="513">
        <f t="shared" si="167"/>
        <v>2141.8647978945</v>
      </c>
      <c r="O200" s="553">
        <f t="shared" si="164"/>
        <v>6.0000000000000012E-2</v>
      </c>
      <c r="P200" s="257">
        <v>2020.627167825</v>
      </c>
      <c r="Q200" s="257">
        <v>2020.627167825</v>
      </c>
      <c r="R200" s="360">
        <v>9.0000000000000052E-2</v>
      </c>
    </row>
    <row r="201" spans="1:18" x14ac:dyDescent="0.2">
      <c r="A201" s="55" t="s">
        <v>210</v>
      </c>
      <c r="B201" s="359" t="s">
        <v>45</v>
      </c>
      <c r="C201" s="511"/>
      <c r="D201" s="511">
        <f t="shared" si="163"/>
        <v>12646.565733900154</v>
      </c>
      <c r="E201" s="507">
        <v>0.06</v>
      </c>
      <c r="F201" s="359" t="s">
        <v>45</v>
      </c>
      <c r="G201" s="532"/>
      <c r="H201" s="513">
        <f t="shared" si="165"/>
        <v>11930.722390471843</v>
      </c>
      <c r="I201" s="503">
        <v>5.5E-2</v>
      </c>
      <c r="J201" s="368"/>
      <c r="K201" s="513">
        <f t="shared" si="166"/>
        <v>11362.592752830325</v>
      </c>
      <c r="L201" s="503">
        <v>6.0999999999999999E-2</v>
      </c>
      <c r="M201" s="368"/>
      <c r="N201" s="513">
        <f t="shared" si="167"/>
        <v>10709.323989472503</v>
      </c>
      <c r="O201" s="553">
        <f t="shared" si="164"/>
        <v>6.0000000000000143E-2</v>
      </c>
      <c r="P201" s="257">
        <v>10103.135839125001</v>
      </c>
      <c r="Q201" s="257">
        <v>10103.135839125001</v>
      </c>
      <c r="R201" s="360">
        <v>9.0000000000000066E-2</v>
      </c>
    </row>
    <row r="202" spans="1:18" x14ac:dyDescent="0.2">
      <c r="A202" s="55" t="s">
        <v>211</v>
      </c>
      <c r="B202" s="359" t="s">
        <v>45</v>
      </c>
      <c r="C202" s="511"/>
      <c r="D202" s="511">
        <f t="shared" si="163"/>
        <v>7587.9349060852537</v>
      </c>
      <c r="E202" s="507">
        <v>0.06</v>
      </c>
      <c r="F202" s="359" t="s">
        <v>45</v>
      </c>
      <c r="G202" s="532"/>
      <c r="H202" s="513">
        <f t="shared" si="165"/>
        <v>7158.4291566842012</v>
      </c>
      <c r="I202" s="503">
        <v>5.5E-2</v>
      </c>
      <c r="J202" s="368"/>
      <c r="K202" s="513">
        <f t="shared" si="166"/>
        <v>6817.5515777944775</v>
      </c>
      <c r="L202" s="503">
        <v>6.0999999999999999E-2</v>
      </c>
      <c r="M202" s="368"/>
      <c r="N202" s="513">
        <f t="shared" si="167"/>
        <v>6425.5905540004505</v>
      </c>
      <c r="O202" s="553">
        <f t="shared" si="164"/>
        <v>6.0000000000000074E-2</v>
      </c>
      <c r="P202" s="257">
        <v>6061.8778811325001</v>
      </c>
      <c r="Q202" s="257">
        <v>6061.8778811325001</v>
      </c>
      <c r="R202" s="360">
        <v>9.0000000000000108E-2</v>
      </c>
    </row>
    <row r="203" spans="1:18" x14ac:dyDescent="0.2">
      <c r="A203" s="270"/>
      <c r="B203" s="312"/>
      <c r="C203" s="270"/>
      <c r="D203" s="270"/>
      <c r="E203" s="512"/>
      <c r="F203" s="312"/>
      <c r="G203" s="532"/>
      <c r="H203" s="513"/>
      <c r="I203" s="503"/>
      <c r="J203" s="437"/>
      <c r="K203" s="513"/>
      <c r="L203" s="503"/>
      <c r="M203" s="504"/>
      <c r="N203" s="513"/>
      <c r="O203" s="505"/>
      <c r="P203" s="344"/>
      <c r="Q203" s="344"/>
      <c r="R203" s="506"/>
    </row>
    <row r="204" spans="1:18" x14ac:dyDescent="0.2">
      <c r="A204" s="565" t="s">
        <v>205</v>
      </c>
      <c r="B204" s="359"/>
      <c r="C204" s="565"/>
      <c r="D204" s="565"/>
      <c r="E204" s="368"/>
      <c r="F204" s="359"/>
      <c r="G204" s="532"/>
      <c r="H204" s="513"/>
      <c r="I204" s="503"/>
      <c r="J204" s="368"/>
      <c r="K204" s="513"/>
      <c r="L204" s="503"/>
      <c r="M204" s="368"/>
      <c r="N204" s="513"/>
      <c r="O204" s="553"/>
      <c r="P204" s="257"/>
      <c r="Q204" s="257"/>
      <c r="R204" s="360"/>
    </row>
    <row r="205" spans="1:18" x14ac:dyDescent="0.2">
      <c r="A205" s="55" t="s">
        <v>95</v>
      </c>
      <c r="B205" s="359" t="s">
        <v>45</v>
      </c>
      <c r="C205" s="511"/>
      <c r="D205" s="511">
        <f t="shared" ref="D205:D206" si="168">H205*1.06</f>
        <v>7587.9394403400911</v>
      </c>
      <c r="E205" s="507">
        <v>0.06</v>
      </c>
      <c r="F205" s="359" t="s">
        <v>45</v>
      </c>
      <c r="G205" s="532"/>
      <c r="H205" s="513">
        <f t="shared" si="165"/>
        <v>7158.4334342831044</v>
      </c>
      <c r="I205" s="503">
        <v>5.5E-2</v>
      </c>
      <c r="J205" s="368"/>
      <c r="K205" s="513">
        <f t="shared" ref="K205:K207" si="169">N205*1.061</f>
        <v>6817.5556516981942</v>
      </c>
      <c r="L205" s="503">
        <v>6.0999999999999999E-2</v>
      </c>
      <c r="M205" s="368"/>
      <c r="N205" s="513">
        <f t="shared" si="167"/>
        <v>6425.594393683501</v>
      </c>
      <c r="O205" s="553">
        <f t="shared" si="164"/>
        <v>6.0000000000000081E-2</v>
      </c>
      <c r="P205" s="257">
        <v>6061.8815034750005</v>
      </c>
      <c r="Q205" s="257">
        <v>6061.8815034750005</v>
      </c>
      <c r="R205" s="360">
        <v>0.09</v>
      </c>
    </row>
    <row r="206" spans="1:18" x14ac:dyDescent="0.2">
      <c r="A206" s="55" t="s">
        <v>94</v>
      </c>
      <c r="B206" s="359" t="s">
        <v>45</v>
      </c>
      <c r="C206" s="511"/>
      <c r="D206" s="511">
        <f t="shared" si="168"/>
        <v>25293.116353617519</v>
      </c>
      <c r="E206" s="507">
        <v>0.06</v>
      </c>
      <c r="F206" s="359" t="s">
        <v>45</v>
      </c>
      <c r="G206" s="532"/>
      <c r="H206" s="513">
        <f t="shared" si="165"/>
        <v>23861.430522280676</v>
      </c>
      <c r="I206" s="503">
        <v>5.5E-2</v>
      </c>
      <c r="J206" s="368"/>
      <c r="K206" s="513">
        <f t="shared" si="169"/>
        <v>22725.171925981595</v>
      </c>
      <c r="L206" s="503">
        <v>6.0999999999999999E-2</v>
      </c>
      <c r="M206" s="368"/>
      <c r="N206" s="513">
        <f t="shared" si="167"/>
        <v>21418.635180001504</v>
      </c>
      <c r="O206" s="553">
        <f t="shared" si="164"/>
        <v>6.0000000000000137E-2</v>
      </c>
      <c r="P206" s="257">
        <v>20206.259603775001</v>
      </c>
      <c r="Q206" s="257">
        <v>20206.259603775001</v>
      </c>
      <c r="R206" s="360">
        <v>9.0000000000000135E-2</v>
      </c>
    </row>
    <row r="207" spans="1:18" x14ac:dyDescent="0.2">
      <c r="A207" s="55" t="s">
        <v>212</v>
      </c>
      <c r="B207" s="359" t="s">
        <v>45</v>
      </c>
      <c r="C207" s="511"/>
      <c r="D207" s="511">
        <f>H207*1.06</f>
        <v>37939.692667445619</v>
      </c>
      <c r="E207" s="507">
        <v>0.06</v>
      </c>
      <c r="F207" s="359" t="s">
        <v>45</v>
      </c>
      <c r="G207" s="532"/>
      <c r="H207" s="513">
        <f t="shared" si="165"/>
        <v>35792.162893816618</v>
      </c>
      <c r="I207" s="503">
        <v>5.5E-2</v>
      </c>
      <c r="J207" s="368"/>
      <c r="K207" s="513">
        <f t="shared" si="169"/>
        <v>34087.774184587252</v>
      </c>
      <c r="L207" s="503">
        <v>6.0999999999999999E-2</v>
      </c>
      <c r="M207" s="368"/>
      <c r="N207" s="513">
        <f t="shared" si="167"/>
        <v>32127.968128734454</v>
      </c>
      <c r="O207" s="553">
        <f t="shared" si="164"/>
        <v>6.0000000000000081E-2</v>
      </c>
      <c r="P207" s="257">
        <v>30309.403895032501</v>
      </c>
      <c r="Q207" s="257">
        <v>30309.403895032501</v>
      </c>
      <c r="R207" s="360">
        <v>9.0000000000000135E-2</v>
      </c>
    </row>
    <row r="208" spans="1:18" ht="24" x14ac:dyDescent="0.2">
      <c r="A208" s="55" t="s">
        <v>213</v>
      </c>
      <c r="B208" s="359"/>
      <c r="C208" s="55"/>
      <c r="D208" s="55"/>
      <c r="E208" s="566"/>
      <c r="F208" s="359"/>
      <c r="G208" s="532"/>
      <c r="H208" s="532"/>
      <c r="I208" s="503"/>
      <c r="J208" s="368"/>
      <c r="K208" s="368"/>
      <c r="L208" s="503"/>
      <c r="M208" s="368"/>
      <c r="N208" s="368"/>
      <c r="O208" s="359"/>
      <c r="P208" s="165"/>
      <c r="Q208" s="165"/>
      <c r="R208" s="258"/>
    </row>
    <row r="209" spans="1:18" x14ac:dyDescent="0.2">
      <c r="A209" s="560"/>
      <c r="B209" s="368"/>
      <c r="C209" s="560"/>
      <c r="D209" s="560"/>
      <c r="E209" s="512"/>
      <c r="F209" s="368"/>
      <c r="G209" s="532"/>
      <c r="H209" s="532"/>
      <c r="I209" s="503"/>
      <c r="J209" s="368"/>
      <c r="K209" s="368"/>
      <c r="L209" s="503"/>
      <c r="M209" s="368"/>
      <c r="N209" s="368"/>
      <c r="O209" s="359"/>
      <c r="P209" s="165"/>
      <c r="Q209" s="165"/>
      <c r="R209" s="258"/>
    </row>
    <row r="210" spans="1:18" x14ac:dyDescent="0.2">
      <c r="A210" s="270" t="s">
        <v>395</v>
      </c>
      <c r="B210" s="312"/>
      <c r="C210" s="270"/>
      <c r="D210" s="270"/>
      <c r="E210" s="512"/>
      <c r="F210" s="312"/>
      <c r="G210" s="532"/>
      <c r="H210" s="532"/>
      <c r="I210" s="503"/>
      <c r="J210" s="437"/>
      <c r="K210" s="437"/>
      <c r="L210" s="503"/>
      <c r="M210" s="437"/>
      <c r="N210" s="437"/>
      <c r="O210" s="312"/>
      <c r="P210" s="165"/>
      <c r="Q210" s="165"/>
      <c r="R210" s="258"/>
    </row>
    <row r="211" spans="1:18" x14ac:dyDescent="0.2">
      <c r="A211" s="376" t="s">
        <v>396</v>
      </c>
      <c r="B211" s="312" t="s">
        <v>19</v>
      </c>
      <c r="C211" s="511">
        <f t="shared" ref="C211:C225" si="170">D211*1.15</f>
        <v>505.5729569596125</v>
      </c>
      <c r="D211" s="511">
        <f t="shared" ref="D211:D225" si="171">H211*1.03</f>
        <v>439.62865822575003</v>
      </c>
      <c r="E211" s="507">
        <v>0.03</v>
      </c>
      <c r="F211" s="312" t="s">
        <v>19</v>
      </c>
      <c r="G211" s="513">
        <f t="shared" ref="G211:G225" si="172">H211*1.15</f>
        <v>490.84753102874998</v>
      </c>
      <c r="H211" s="513">
        <f t="shared" si="165"/>
        <v>426.82394002500001</v>
      </c>
      <c r="I211" s="503">
        <v>5.5E-2</v>
      </c>
      <c r="J211" s="513">
        <f>K211*1.15</f>
        <v>467.47383907499994</v>
      </c>
      <c r="K211" s="513">
        <f>N211*1.055</f>
        <v>406.49899049999999</v>
      </c>
      <c r="L211" s="503">
        <v>5.5E-2</v>
      </c>
      <c r="M211" s="513">
        <f>N211*1.15</f>
        <v>443.10316499999993</v>
      </c>
      <c r="N211" s="513">
        <f>Q211*1.055</f>
        <v>385.30709999999999</v>
      </c>
      <c r="O211" s="515">
        <f t="shared" ref="O211:O225" si="173">(N211-Q211)/Q211</f>
        <v>5.4999999999999896E-2</v>
      </c>
      <c r="P211" s="257">
        <v>420.00299999999999</v>
      </c>
      <c r="Q211" s="257">
        <v>365.22</v>
      </c>
      <c r="R211" s="360">
        <v>3.8550669866888397E-2</v>
      </c>
    </row>
    <row r="212" spans="1:18" x14ac:dyDescent="0.2">
      <c r="A212" s="376" t="s">
        <v>397</v>
      </c>
      <c r="B212" s="312" t="s">
        <v>19</v>
      </c>
      <c r="C212" s="511">
        <f t="shared" si="170"/>
        <v>505.5729569596125</v>
      </c>
      <c r="D212" s="511">
        <f t="shared" si="171"/>
        <v>439.62865822575003</v>
      </c>
      <c r="E212" s="507">
        <v>0.03</v>
      </c>
      <c r="F212" s="312" t="s">
        <v>19</v>
      </c>
      <c r="G212" s="513">
        <f t="shared" si="172"/>
        <v>490.84753102874998</v>
      </c>
      <c r="H212" s="513">
        <f t="shared" si="165"/>
        <v>426.82394002500001</v>
      </c>
      <c r="I212" s="503">
        <v>5.5E-2</v>
      </c>
      <c r="J212" s="513">
        <f t="shared" ref="J212:J225" si="174">K212*1.15</f>
        <v>467.47383907499994</v>
      </c>
      <c r="K212" s="513">
        <f t="shared" ref="K212:K225" si="175">N212*1.055</f>
        <v>406.49899049999999</v>
      </c>
      <c r="L212" s="503">
        <v>5.5E-2</v>
      </c>
      <c r="M212" s="513">
        <f t="shared" ref="M212:M225" si="176">N212*1.15</f>
        <v>443.10316499999993</v>
      </c>
      <c r="N212" s="513">
        <f t="shared" ref="N212:N225" si="177">Q212*1.055</f>
        <v>385.30709999999999</v>
      </c>
      <c r="O212" s="515">
        <f t="shared" si="173"/>
        <v>5.4999999999999896E-2</v>
      </c>
      <c r="P212" s="257">
        <v>420.00299999999999</v>
      </c>
      <c r="Q212" s="257">
        <v>365.22</v>
      </c>
      <c r="R212" s="360">
        <v>3.8550669866888397E-2</v>
      </c>
    </row>
    <row r="213" spans="1:18" x14ac:dyDescent="0.2">
      <c r="A213" s="376" t="s">
        <v>660</v>
      </c>
      <c r="B213" s="312" t="s">
        <v>19</v>
      </c>
      <c r="C213" s="511">
        <f t="shared" si="170"/>
        <v>3.6130152173062493</v>
      </c>
      <c r="D213" s="511">
        <f t="shared" si="171"/>
        <v>3.1417523628749997</v>
      </c>
      <c r="E213" s="507">
        <v>0.03</v>
      </c>
      <c r="F213" s="312" t="s">
        <v>19</v>
      </c>
      <c r="G213" s="513">
        <f t="shared" si="172"/>
        <v>3.5077817643749993</v>
      </c>
      <c r="H213" s="513">
        <f t="shared" si="165"/>
        <v>3.0502450124999996</v>
      </c>
      <c r="I213" s="503">
        <v>5.5E-2</v>
      </c>
      <c r="J213" s="513">
        <f t="shared" si="174"/>
        <v>3.3407445374999991</v>
      </c>
      <c r="K213" s="513">
        <f t="shared" si="175"/>
        <v>2.9049952499999994</v>
      </c>
      <c r="L213" s="503">
        <v>5.5E-2</v>
      </c>
      <c r="M213" s="513">
        <f t="shared" si="176"/>
        <v>3.1665824999999996</v>
      </c>
      <c r="N213" s="513">
        <f t="shared" si="177"/>
        <v>2.7535499999999997</v>
      </c>
      <c r="O213" s="515">
        <f t="shared" si="173"/>
        <v>5.4999999999999945E-2</v>
      </c>
      <c r="P213" s="257">
        <v>3.0014999999999996</v>
      </c>
      <c r="Q213" s="257">
        <v>2.61</v>
      </c>
      <c r="R213" s="360">
        <v>-0.13000000000000003</v>
      </c>
    </row>
    <row r="214" spans="1:18" x14ac:dyDescent="0.2">
      <c r="A214" s="376" t="s">
        <v>661</v>
      </c>
      <c r="B214" s="312" t="s">
        <v>19</v>
      </c>
      <c r="C214" s="511">
        <f t="shared" si="170"/>
        <v>4.8173536230749994</v>
      </c>
      <c r="D214" s="511">
        <f t="shared" si="171"/>
        <v>4.1890031504999996</v>
      </c>
      <c r="E214" s="507">
        <v>0.03</v>
      </c>
      <c r="F214" s="312" t="s">
        <v>19</v>
      </c>
      <c r="G214" s="513">
        <f t="shared" si="172"/>
        <v>4.6770423524999991</v>
      </c>
      <c r="H214" s="513">
        <f t="shared" si="165"/>
        <v>4.0669933499999997</v>
      </c>
      <c r="I214" s="503">
        <v>5.5E-2</v>
      </c>
      <c r="J214" s="513">
        <f t="shared" si="174"/>
        <v>4.4543260499999997</v>
      </c>
      <c r="K214" s="513">
        <f t="shared" si="175"/>
        <v>3.8733269999999997</v>
      </c>
      <c r="L214" s="503">
        <v>5.5E-2</v>
      </c>
      <c r="M214" s="513">
        <f t="shared" si="176"/>
        <v>4.2221099999999998</v>
      </c>
      <c r="N214" s="513">
        <f t="shared" si="177"/>
        <v>3.6713999999999998</v>
      </c>
      <c r="O214" s="503">
        <f t="shared" si="173"/>
        <v>5.4999999999999938E-2</v>
      </c>
      <c r="P214" s="257">
        <v>4.0019999999999998</v>
      </c>
      <c r="Q214" s="257">
        <v>3.48</v>
      </c>
      <c r="R214" s="360">
        <v>-0.13</v>
      </c>
    </row>
    <row r="215" spans="1:18" x14ac:dyDescent="0.2">
      <c r="A215" s="376" t="s">
        <v>402</v>
      </c>
      <c r="B215" s="312" t="s">
        <v>19</v>
      </c>
      <c r="C215" s="511">
        <f t="shared" si="170"/>
        <v>722.24312623653736</v>
      </c>
      <c r="D215" s="511">
        <f t="shared" si="171"/>
        <v>628.03750107524991</v>
      </c>
      <c r="E215" s="507">
        <v>0.03</v>
      </c>
      <c r="F215" s="312" t="s">
        <v>19</v>
      </c>
      <c r="G215" s="513">
        <f t="shared" si="172"/>
        <v>701.20691867624987</v>
      </c>
      <c r="H215" s="513">
        <f t="shared" si="165"/>
        <v>609.74514667499989</v>
      </c>
      <c r="I215" s="503">
        <v>5.5E-2</v>
      </c>
      <c r="J215" s="513">
        <f t="shared" si="174"/>
        <v>667.81611302499982</v>
      </c>
      <c r="K215" s="513">
        <f t="shared" si="175"/>
        <v>580.70966349999992</v>
      </c>
      <c r="L215" s="503">
        <v>5.5E-2</v>
      </c>
      <c r="M215" s="513">
        <f t="shared" si="176"/>
        <v>633.00105499999995</v>
      </c>
      <c r="N215" s="513">
        <f t="shared" si="177"/>
        <v>550.4357</v>
      </c>
      <c r="O215" s="515">
        <f t="shared" si="173"/>
        <v>5.4999999999999979E-2</v>
      </c>
      <c r="P215" s="257">
        <v>600.00099999999998</v>
      </c>
      <c r="Q215" s="257">
        <v>521.74</v>
      </c>
      <c r="R215" s="360">
        <v>2.5038934544189467E-2</v>
      </c>
    </row>
    <row r="216" spans="1:18" x14ac:dyDescent="0.2">
      <c r="A216" s="376" t="s">
        <v>403</v>
      </c>
      <c r="B216" s="312" t="s">
        <v>19</v>
      </c>
      <c r="C216" s="511">
        <f t="shared" si="170"/>
        <v>722.24312623653736</v>
      </c>
      <c r="D216" s="511">
        <f t="shared" si="171"/>
        <v>628.03750107524991</v>
      </c>
      <c r="E216" s="507">
        <v>0.03</v>
      </c>
      <c r="F216" s="312" t="s">
        <v>19</v>
      </c>
      <c r="G216" s="513">
        <f t="shared" si="172"/>
        <v>701.20691867624987</v>
      </c>
      <c r="H216" s="513">
        <f t="shared" si="165"/>
        <v>609.74514667499989</v>
      </c>
      <c r="I216" s="503">
        <v>5.5E-2</v>
      </c>
      <c r="J216" s="513">
        <f t="shared" si="174"/>
        <v>667.81611302499982</v>
      </c>
      <c r="K216" s="513">
        <f t="shared" si="175"/>
        <v>580.70966349999992</v>
      </c>
      <c r="L216" s="503">
        <v>5.5E-2</v>
      </c>
      <c r="M216" s="513">
        <f t="shared" si="176"/>
        <v>633.00105499999995</v>
      </c>
      <c r="N216" s="513">
        <f t="shared" si="177"/>
        <v>550.4357</v>
      </c>
      <c r="O216" s="515">
        <f t="shared" si="173"/>
        <v>5.4999999999999979E-2</v>
      </c>
      <c r="P216" s="257">
        <v>600.00099999999998</v>
      </c>
      <c r="Q216" s="257">
        <v>521.74</v>
      </c>
      <c r="R216" s="360">
        <v>2.5038934544189467E-2</v>
      </c>
    </row>
    <row r="217" spans="1:18" x14ac:dyDescent="0.2">
      <c r="A217" s="376" t="s">
        <v>404</v>
      </c>
      <c r="B217" s="312" t="s">
        <v>19</v>
      </c>
      <c r="C217" s="511">
        <f t="shared" si="170"/>
        <v>66.210926376918735</v>
      </c>
      <c r="D217" s="511">
        <f t="shared" si="171"/>
        <v>57.574718588624997</v>
      </c>
      <c r="E217" s="507">
        <v>0.03</v>
      </c>
      <c r="F217" s="312" t="s">
        <v>19</v>
      </c>
      <c r="G217" s="513">
        <f t="shared" si="172"/>
        <v>64.282452793124989</v>
      </c>
      <c r="H217" s="513">
        <f t="shared" si="165"/>
        <v>55.897785037499993</v>
      </c>
      <c r="I217" s="503">
        <v>5.5E-2</v>
      </c>
      <c r="J217" s="513">
        <f t="shared" si="174"/>
        <v>61.221383612499984</v>
      </c>
      <c r="K217" s="513">
        <f t="shared" si="175"/>
        <v>53.23598574999999</v>
      </c>
      <c r="L217" s="503">
        <v>5.5E-2</v>
      </c>
      <c r="M217" s="513">
        <f t="shared" si="176"/>
        <v>58.029747499999992</v>
      </c>
      <c r="N217" s="513">
        <f t="shared" si="177"/>
        <v>50.460649999999994</v>
      </c>
      <c r="O217" s="515">
        <f t="shared" si="173"/>
        <v>5.499999999999991E-2</v>
      </c>
      <c r="P217" s="257">
        <v>55.004499999999993</v>
      </c>
      <c r="Q217" s="257">
        <v>47.83</v>
      </c>
      <c r="R217" s="360">
        <v>3.3663768604543197E-2</v>
      </c>
    </row>
    <row r="218" spans="1:18" x14ac:dyDescent="0.2">
      <c r="A218" s="376" t="s">
        <v>405</v>
      </c>
      <c r="B218" s="312" t="s">
        <v>19</v>
      </c>
      <c r="C218" s="511">
        <f t="shared" si="170"/>
        <v>72.21877543558125</v>
      </c>
      <c r="D218" s="511">
        <f t="shared" si="171"/>
        <v>62.798935161374999</v>
      </c>
      <c r="E218" s="507">
        <v>0.03</v>
      </c>
      <c r="F218" s="312" t="s">
        <v>19</v>
      </c>
      <c r="G218" s="513">
        <f t="shared" si="172"/>
        <v>70.115315956874994</v>
      </c>
      <c r="H218" s="513">
        <f t="shared" si="165"/>
        <v>60.969839962499996</v>
      </c>
      <c r="I218" s="503">
        <v>5.5E-2</v>
      </c>
      <c r="J218" s="513">
        <f t="shared" si="174"/>
        <v>66.776491387499988</v>
      </c>
      <c r="K218" s="513">
        <f t="shared" si="175"/>
        <v>58.066514249999997</v>
      </c>
      <c r="L218" s="503">
        <v>5.5E-2</v>
      </c>
      <c r="M218" s="513">
        <f t="shared" si="176"/>
        <v>63.295252499999997</v>
      </c>
      <c r="N218" s="513">
        <f t="shared" si="177"/>
        <v>55.039349999999999</v>
      </c>
      <c r="O218" s="515">
        <f t="shared" si="173"/>
        <v>5.4999999999999945E-2</v>
      </c>
      <c r="P218" s="257">
        <v>59.9955</v>
      </c>
      <c r="Q218" s="257">
        <v>52.17</v>
      </c>
      <c r="R218" s="360">
        <v>0.12745638319253652</v>
      </c>
    </row>
    <row r="219" spans="1:18" x14ac:dyDescent="0.2">
      <c r="A219" s="376" t="s">
        <v>406</v>
      </c>
      <c r="B219" s="312" t="s">
        <v>19</v>
      </c>
      <c r="C219" s="511">
        <f t="shared" si="170"/>
        <v>746.3160513817312</v>
      </c>
      <c r="D219" s="511">
        <f t="shared" si="171"/>
        <v>648.97047946237501</v>
      </c>
      <c r="E219" s="507">
        <v>0.03</v>
      </c>
      <c r="F219" s="312" t="s">
        <v>19</v>
      </c>
      <c r="G219" s="513">
        <f t="shared" si="172"/>
        <v>724.57869066187493</v>
      </c>
      <c r="H219" s="513">
        <f t="shared" si="165"/>
        <v>630.06842666249997</v>
      </c>
      <c r="I219" s="503">
        <v>5.5E-2</v>
      </c>
      <c r="J219" s="513">
        <f t="shared" si="174"/>
        <v>690.07494348749992</v>
      </c>
      <c r="K219" s="513">
        <f t="shared" si="175"/>
        <v>600.06516824999994</v>
      </c>
      <c r="L219" s="503">
        <v>5.5E-2</v>
      </c>
      <c r="M219" s="513">
        <f t="shared" si="176"/>
        <v>654.09947249999993</v>
      </c>
      <c r="N219" s="513">
        <f t="shared" si="177"/>
        <v>568.78215</v>
      </c>
      <c r="O219" s="515">
        <f t="shared" si="173"/>
        <v>5.5000000000000014E-2</v>
      </c>
      <c r="P219" s="257">
        <v>619.9994999999999</v>
      </c>
      <c r="Q219" s="257">
        <v>539.13</v>
      </c>
      <c r="R219" s="360">
        <v>5.9204279489417817E-2</v>
      </c>
    </row>
    <row r="220" spans="1:18" ht="25.5" x14ac:dyDescent="0.2">
      <c r="A220" s="376" t="s">
        <v>407</v>
      </c>
      <c r="B220" s="312" t="s">
        <v>19</v>
      </c>
      <c r="C220" s="511">
        <f t="shared" si="170"/>
        <v>722.24312623653736</v>
      </c>
      <c r="D220" s="511">
        <f t="shared" si="171"/>
        <v>628.03750107524991</v>
      </c>
      <c r="E220" s="507">
        <v>0.03</v>
      </c>
      <c r="F220" s="312" t="s">
        <v>19</v>
      </c>
      <c r="G220" s="513">
        <f t="shared" si="172"/>
        <v>701.20691867624987</v>
      </c>
      <c r="H220" s="513">
        <f t="shared" si="165"/>
        <v>609.74514667499989</v>
      </c>
      <c r="I220" s="503">
        <v>5.5E-2</v>
      </c>
      <c r="J220" s="513">
        <f t="shared" si="174"/>
        <v>667.81611302499982</v>
      </c>
      <c r="K220" s="513">
        <f t="shared" si="175"/>
        <v>580.70966349999992</v>
      </c>
      <c r="L220" s="503">
        <v>5.5E-2</v>
      </c>
      <c r="M220" s="513">
        <f t="shared" si="176"/>
        <v>633.00105499999995</v>
      </c>
      <c r="N220" s="513">
        <f t="shared" si="177"/>
        <v>550.4357</v>
      </c>
      <c r="O220" s="515">
        <f t="shared" si="173"/>
        <v>5.4999999999999979E-2</v>
      </c>
      <c r="P220" s="257">
        <v>600.00099999999998</v>
      </c>
      <c r="Q220" s="257">
        <v>521.74</v>
      </c>
      <c r="R220" s="360">
        <v>2.418979488918024E-2</v>
      </c>
    </row>
    <row r="221" spans="1:18" x14ac:dyDescent="0.2">
      <c r="A221" s="376" t="s">
        <v>408</v>
      </c>
      <c r="B221" s="312" t="s">
        <v>19</v>
      </c>
      <c r="C221" s="511">
        <f t="shared" si="170"/>
        <v>1239.845624283656</v>
      </c>
      <c r="D221" s="511">
        <f t="shared" si="171"/>
        <v>1078.1266298118749</v>
      </c>
      <c r="E221" s="507">
        <v>0.03</v>
      </c>
      <c r="F221" s="312" t="s">
        <v>19</v>
      </c>
      <c r="G221" s="513">
        <f t="shared" si="172"/>
        <v>1203.7336158093747</v>
      </c>
      <c r="H221" s="513">
        <f t="shared" si="165"/>
        <v>1046.7248833124997</v>
      </c>
      <c r="I221" s="503">
        <v>5.5E-2</v>
      </c>
      <c r="J221" s="513">
        <f t="shared" si="174"/>
        <v>1146.4129674374997</v>
      </c>
      <c r="K221" s="513">
        <f t="shared" si="175"/>
        <v>996.88084124999978</v>
      </c>
      <c r="L221" s="503">
        <v>5.5E-2</v>
      </c>
      <c r="M221" s="513">
        <f t="shared" si="176"/>
        <v>1086.6473624999999</v>
      </c>
      <c r="N221" s="513">
        <f t="shared" si="177"/>
        <v>944.91074999999989</v>
      </c>
      <c r="O221" s="515">
        <f t="shared" si="173"/>
        <v>5.499999999999991E-2</v>
      </c>
      <c r="P221" s="257">
        <v>1029.9974999999999</v>
      </c>
      <c r="Q221" s="257">
        <v>895.65</v>
      </c>
      <c r="R221" s="360">
        <v>4.0656720444678232E-2</v>
      </c>
    </row>
    <row r="222" spans="1:18" x14ac:dyDescent="0.2">
      <c r="A222" s="567" t="s">
        <v>409</v>
      </c>
      <c r="B222" s="312"/>
      <c r="C222" s="511">
        <f t="shared" si="170"/>
        <v>0</v>
      </c>
      <c r="D222" s="511">
        <f t="shared" si="171"/>
        <v>0</v>
      </c>
      <c r="E222" s="507">
        <v>0.03</v>
      </c>
      <c r="F222" s="312"/>
      <c r="G222" s="513"/>
      <c r="H222" s="513"/>
      <c r="I222" s="503">
        <v>5.5E-2</v>
      </c>
      <c r="J222" s="513"/>
      <c r="K222" s="513"/>
      <c r="L222" s="503"/>
      <c r="M222" s="513"/>
      <c r="N222" s="513"/>
      <c r="O222" s="312"/>
      <c r="P222" s="257"/>
      <c r="Q222" s="257"/>
      <c r="R222" s="360"/>
    </row>
    <row r="223" spans="1:18" x14ac:dyDescent="0.2">
      <c r="A223" s="376" t="s">
        <v>410</v>
      </c>
      <c r="B223" s="312" t="s">
        <v>19</v>
      </c>
      <c r="C223" s="511">
        <f t="shared" si="170"/>
        <v>746.3160513817312</v>
      </c>
      <c r="D223" s="511">
        <f t="shared" si="171"/>
        <v>648.97047946237501</v>
      </c>
      <c r="E223" s="507">
        <v>0.03</v>
      </c>
      <c r="F223" s="312" t="s">
        <v>19</v>
      </c>
      <c r="G223" s="513">
        <f t="shared" si="172"/>
        <v>724.57869066187493</v>
      </c>
      <c r="H223" s="513">
        <f t="shared" si="165"/>
        <v>630.06842666249997</v>
      </c>
      <c r="I223" s="503">
        <v>5.5E-2</v>
      </c>
      <c r="J223" s="513">
        <f t="shared" si="174"/>
        <v>690.07494348749992</v>
      </c>
      <c r="K223" s="513">
        <f t="shared" si="175"/>
        <v>600.06516824999994</v>
      </c>
      <c r="L223" s="503">
        <v>5.5E-2</v>
      </c>
      <c r="M223" s="513">
        <f t="shared" si="176"/>
        <v>654.09947249999993</v>
      </c>
      <c r="N223" s="513">
        <f t="shared" si="177"/>
        <v>568.78215</v>
      </c>
      <c r="O223" s="515">
        <f t="shared" si="173"/>
        <v>5.5000000000000014E-2</v>
      </c>
      <c r="P223" s="257">
        <v>619.9994999999999</v>
      </c>
      <c r="Q223" s="257">
        <v>539.13</v>
      </c>
      <c r="R223" s="360">
        <v>5.9204279489417817E-2</v>
      </c>
    </row>
    <row r="224" spans="1:18" ht="13.5" customHeight="1" x14ac:dyDescent="0.2">
      <c r="A224" s="376" t="s">
        <v>411</v>
      </c>
      <c r="B224" s="312" t="s">
        <v>19</v>
      </c>
      <c r="C224" s="511">
        <f t="shared" si="170"/>
        <v>1865.7970499394182</v>
      </c>
      <c r="D224" s="511">
        <f t="shared" si="171"/>
        <v>1622.4322173386247</v>
      </c>
      <c r="E224" s="507">
        <v>0.03</v>
      </c>
      <c r="F224" s="312" t="s">
        <v>19</v>
      </c>
      <c r="G224" s="513">
        <f t="shared" si="172"/>
        <v>1811.4534465431245</v>
      </c>
      <c r="H224" s="513">
        <f t="shared" si="165"/>
        <v>1575.1769100374997</v>
      </c>
      <c r="I224" s="503">
        <v>5.5E-2</v>
      </c>
      <c r="J224" s="513">
        <f t="shared" si="174"/>
        <v>1725.1937586124996</v>
      </c>
      <c r="K224" s="513">
        <f t="shared" si="175"/>
        <v>1500.1684857499997</v>
      </c>
      <c r="L224" s="503">
        <v>5.5E-2</v>
      </c>
      <c r="M224" s="513">
        <f t="shared" si="176"/>
        <v>1635.2547474999997</v>
      </c>
      <c r="N224" s="513">
        <f t="shared" si="177"/>
        <v>1421.9606499999998</v>
      </c>
      <c r="O224" s="515">
        <f t="shared" si="173"/>
        <v>5.4999999999999875E-2</v>
      </c>
      <c r="P224" s="257">
        <v>1550.0044999999998</v>
      </c>
      <c r="Q224" s="257">
        <v>1347.83</v>
      </c>
      <c r="R224" s="360">
        <v>7.8832285694812654E-2</v>
      </c>
    </row>
    <row r="225" spans="1:18" x14ac:dyDescent="0.2">
      <c r="A225" s="376" t="s">
        <v>412</v>
      </c>
      <c r="B225" s="312" t="s">
        <v>19</v>
      </c>
      <c r="C225" s="511">
        <f t="shared" si="170"/>
        <v>264.81601956731248</v>
      </c>
      <c r="D225" s="511">
        <f t="shared" si="171"/>
        <v>230.27479962375</v>
      </c>
      <c r="E225" s="507">
        <v>0.03</v>
      </c>
      <c r="F225" s="312" t="s">
        <v>19</v>
      </c>
      <c r="G225" s="513">
        <f t="shared" si="172"/>
        <v>257.10293161874995</v>
      </c>
      <c r="H225" s="513">
        <f t="shared" si="165"/>
        <v>223.56776662499999</v>
      </c>
      <c r="I225" s="503">
        <v>5.5E-2</v>
      </c>
      <c r="J225" s="513">
        <f t="shared" si="174"/>
        <v>244.85993487499996</v>
      </c>
      <c r="K225" s="513">
        <f t="shared" si="175"/>
        <v>212.92168249999997</v>
      </c>
      <c r="L225" s="503">
        <v>5.5E-2</v>
      </c>
      <c r="M225" s="513">
        <f t="shared" si="176"/>
        <v>232.09472499999995</v>
      </c>
      <c r="N225" s="513">
        <f t="shared" si="177"/>
        <v>201.82149999999999</v>
      </c>
      <c r="O225" s="515">
        <f t="shared" si="173"/>
        <v>5.4999999999999861E-2</v>
      </c>
      <c r="P225" s="257">
        <v>219.995</v>
      </c>
      <c r="Q225" s="257">
        <v>191.3</v>
      </c>
      <c r="R225" s="360">
        <v>3.3555712596953446E-2</v>
      </c>
    </row>
    <row r="226" spans="1:18" ht="25.5" x14ac:dyDescent="0.2">
      <c r="A226" s="376" t="s">
        <v>737</v>
      </c>
      <c r="B226" s="312" t="s">
        <v>19</v>
      </c>
      <c r="C226" s="1046" t="s">
        <v>414</v>
      </c>
      <c r="D226" s="1047"/>
      <c r="E226" s="1048"/>
      <c r="F226" s="312" t="s">
        <v>19</v>
      </c>
      <c r="G226" s="1046" t="s">
        <v>414</v>
      </c>
      <c r="H226" s="1047"/>
      <c r="I226" s="1048"/>
      <c r="J226" s="1046" t="s">
        <v>414</v>
      </c>
      <c r="K226" s="1047"/>
      <c r="L226" s="1048"/>
      <c r="M226" s="1046" t="s">
        <v>414</v>
      </c>
      <c r="N226" s="1047"/>
      <c r="O226" s="1048"/>
      <c r="P226" s="1065" t="s">
        <v>414</v>
      </c>
      <c r="Q226" s="1066"/>
      <c r="R226" s="1067"/>
    </row>
    <row r="227" spans="1:18" x14ac:dyDescent="0.2">
      <c r="A227" s="376"/>
      <c r="B227" s="255"/>
      <c r="C227" s="254"/>
      <c r="D227" s="254"/>
      <c r="E227" s="508"/>
      <c r="F227" s="255"/>
      <c r="G227" s="254"/>
      <c r="H227" s="254"/>
      <c r="I227" s="508"/>
      <c r="J227" s="254"/>
      <c r="K227" s="254"/>
      <c r="L227" s="508"/>
      <c r="M227" s="254"/>
      <c r="N227" s="254"/>
      <c r="O227" s="255"/>
      <c r="P227" s="165"/>
      <c r="Q227" s="165"/>
      <c r="R227" s="258"/>
    </row>
    <row r="228" spans="1:18" x14ac:dyDescent="0.2">
      <c r="A228" s="270" t="s">
        <v>349</v>
      </c>
      <c r="B228" s="312"/>
      <c r="C228" s="437"/>
      <c r="D228" s="437"/>
      <c r="E228" s="503"/>
      <c r="F228" s="312"/>
      <c r="G228" s="437"/>
      <c r="H228" s="437"/>
      <c r="I228" s="503"/>
      <c r="J228" s="437"/>
      <c r="K228" s="437"/>
      <c r="L228" s="503"/>
      <c r="M228" s="437"/>
      <c r="N228" s="437"/>
      <c r="O228" s="312"/>
      <c r="P228" s="165"/>
      <c r="Q228" s="165"/>
      <c r="R228" s="258"/>
    </row>
    <row r="229" spans="1:18" x14ac:dyDescent="0.2">
      <c r="A229" s="342" t="s">
        <v>350</v>
      </c>
      <c r="B229" s="312"/>
      <c r="C229" s="437"/>
      <c r="D229" s="437"/>
      <c r="E229" s="503"/>
      <c r="F229" s="312"/>
      <c r="G229" s="437"/>
      <c r="H229" s="437"/>
      <c r="I229" s="503"/>
      <c r="J229" s="437"/>
      <c r="K229" s="437"/>
      <c r="L229" s="503"/>
      <c r="M229" s="437"/>
      <c r="N229" s="437"/>
      <c r="O229" s="312"/>
      <c r="P229" s="165"/>
      <c r="Q229" s="165"/>
      <c r="R229" s="258"/>
    </row>
    <row r="230" spans="1:18" x14ac:dyDescent="0.2">
      <c r="A230" s="376" t="s">
        <v>351</v>
      </c>
      <c r="B230" s="312" t="s">
        <v>19</v>
      </c>
      <c r="C230" s="1035" t="s">
        <v>352</v>
      </c>
      <c r="D230" s="1036"/>
      <c r="E230" s="1037"/>
      <c r="F230" s="312" t="s">
        <v>19</v>
      </c>
      <c r="G230" s="1035" t="s">
        <v>352</v>
      </c>
      <c r="H230" s="1036"/>
      <c r="I230" s="1037"/>
      <c r="J230" s="1035" t="s">
        <v>352</v>
      </c>
      <c r="K230" s="1036"/>
      <c r="L230" s="1037"/>
      <c r="M230" s="1035" t="s">
        <v>352</v>
      </c>
      <c r="N230" s="1036"/>
      <c r="O230" s="1037"/>
      <c r="P230" s="1055" t="s">
        <v>352</v>
      </c>
      <c r="Q230" s="1056"/>
      <c r="R230" s="1044"/>
    </row>
    <row r="231" spans="1:18" x14ac:dyDescent="0.2">
      <c r="A231" s="376" t="s">
        <v>353</v>
      </c>
      <c r="B231" s="312" t="s">
        <v>19</v>
      </c>
      <c r="C231" s="1035" t="s">
        <v>352</v>
      </c>
      <c r="D231" s="1036"/>
      <c r="E231" s="1037"/>
      <c r="F231" s="312" t="s">
        <v>19</v>
      </c>
      <c r="G231" s="1035" t="s">
        <v>352</v>
      </c>
      <c r="H231" s="1036"/>
      <c r="I231" s="1037"/>
      <c r="J231" s="1035" t="s">
        <v>352</v>
      </c>
      <c r="K231" s="1036"/>
      <c r="L231" s="1037"/>
      <c r="M231" s="1035" t="s">
        <v>352</v>
      </c>
      <c r="N231" s="1036"/>
      <c r="O231" s="1037"/>
      <c r="P231" s="1055" t="s">
        <v>352</v>
      </c>
      <c r="Q231" s="1056"/>
      <c r="R231" s="1044"/>
    </row>
    <row r="232" spans="1:18" x14ac:dyDescent="0.2">
      <c r="A232" s="376" t="s">
        <v>354</v>
      </c>
      <c r="B232" s="312" t="s">
        <v>19</v>
      </c>
      <c r="C232" s="1035" t="s">
        <v>352</v>
      </c>
      <c r="D232" s="1036"/>
      <c r="E232" s="1037"/>
      <c r="F232" s="312" t="s">
        <v>19</v>
      </c>
      <c r="G232" s="1035" t="s">
        <v>352</v>
      </c>
      <c r="H232" s="1036"/>
      <c r="I232" s="1037"/>
      <c r="J232" s="1035" t="s">
        <v>352</v>
      </c>
      <c r="K232" s="1036"/>
      <c r="L232" s="1037"/>
      <c r="M232" s="1035" t="s">
        <v>352</v>
      </c>
      <c r="N232" s="1036"/>
      <c r="O232" s="1037"/>
      <c r="P232" s="1055" t="s">
        <v>352</v>
      </c>
      <c r="Q232" s="1056"/>
      <c r="R232" s="1044"/>
    </row>
    <row r="233" spans="1:18" x14ac:dyDescent="0.2">
      <c r="A233" s="376" t="s">
        <v>355</v>
      </c>
      <c r="B233" s="312" t="s">
        <v>19</v>
      </c>
      <c r="C233" s="1035" t="s">
        <v>352</v>
      </c>
      <c r="D233" s="1036"/>
      <c r="E233" s="1037"/>
      <c r="F233" s="312" t="s">
        <v>19</v>
      </c>
      <c r="G233" s="1035" t="s">
        <v>352</v>
      </c>
      <c r="H233" s="1036"/>
      <c r="I233" s="1037"/>
      <c r="J233" s="1035" t="s">
        <v>352</v>
      </c>
      <c r="K233" s="1036"/>
      <c r="L233" s="1037"/>
      <c r="M233" s="1035" t="s">
        <v>352</v>
      </c>
      <c r="N233" s="1036"/>
      <c r="O233" s="1037"/>
      <c r="P233" s="1055" t="s">
        <v>352</v>
      </c>
      <c r="Q233" s="1056"/>
      <c r="R233" s="1044"/>
    </row>
    <row r="234" spans="1:18" x14ac:dyDescent="0.2">
      <c r="A234" s="394" t="s">
        <v>356</v>
      </c>
      <c r="B234" s="392" t="s">
        <v>19</v>
      </c>
      <c r="C234" s="1035" t="s">
        <v>352</v>
      </c>
      <c r="D234" s="1036"/>
      <c r="E234" s="1037"/>
      <c r="F234" s="392" t="s">
        <v>19</v>
      </c>
      <c r="G234" s="1035" t="s">
        <v>352</v>
      </c>
      <c r="H234" s="1036"/>
      <c r="I234" s="1037"/>
      <c r="J234" s="1035" t="s">
        <v>352</v>
      </c>
      <c r="K234" s="1036"/>
      <c r="L234" s="1037"/>
      <c r="M234" s="1035" t="s">
        <v>352</v>
      </c>
      <c r="N234" s="1036"/>
      <c r="O234" s="1037"/>
      <c r="P234" s="1055" t="s">
        <v>352</v>
      </c>
      <c r="Q234" s="1056"/>
      <c r="R234" s="1044"/>
    </row>
    <row r="235" spans="1:18" x14ac:dyDescent="0.2">
      <c r="A235" s="394" t="s">
        <v>357</v>
      </c>
      <c r="B235" s="392" t="s">
        <v>19</v>
      </c>
      <c r="C235" s="1035" t="s">
        <v>352</v>
      </c>
      <c r="D235" s="1036"/>
      <c r="E235" s="1037"/>
      <c r="F235" s="392" t="s">
        <v>19</v>
      </c>
      <c r="G235" s="1035" t="s">
        <v>352</v>
      </c>
      <c r="H235" s="1036"/>
      <c r="I235" s="1037"/>
      <c r="J235" s="1035" t="s">
        <v>352</v>
      </c>
      <c r="K235" s="1036"/>
      <c r="L235" s="1037"/>
      <c r="M235" s="1035" t="s">
        <v>352</v>
      </c>
      <c r="N235" s="1036"/>
      <c r="O235" s="1037"/>
      <c r="P235" s="1055" t="s">
        <v>352</v>
      </c>
      <c r="Q235" s="1056"/>
      <c r="R235" s="1044"/>
    </row>
    <row r="236" spans="1:18" x14ac:dyDescent="0.2">
      <c r="A236" s="394" t="s">
        <v>358</v>
      </c>
      <c r="B236" s="392" t="s">
        <v>19</v>
      </c>
      <c r="C236" s="1035" t="s">
        <v>352</v>
      </c>
      <c r="D236" s="1036"/>
      <c r="E236" s="1037"/>
      <c r="F236" s="392" t="s">
        <v>19</v>
      </c>
      <c r="G236" s="1035" t="s">
        <v>352</v>
      </c>
      <c r="H236" s="1036"/>
      <c r="I236" s="1037"/>
      <c r="J236" s="1035" t="s">
        <v>352</v>
      </c>
      <c r="K236" s="1036"/>
      <c r="L236" s="1037"/>
      <c r="M236" s="1035" t="s">
        <v>352</v>
      </c>
      <c r="N236" s="1036"/>
      <c r="O236" s="1037"/>
      <c r="P236" s="1055" t="s">
        <v>352</v>
      </c>
      <c r="Q236" s="1056"/>
      <c r="R236" s="1044"/>
    </row>
    <row r="237" spans="1:18" s="269" customFormat="1" ht="12.75" x14ac:dyDescent="0.2">
      <c r="A237" s="492" t="s">
        <v>2</v>
      </c>
      <c r="B237" s="493" t="s">
        <v>666</v>
      </c>
      <c r="C237" s="1032" t="s">
        <v>938</v>
      </c>
      <c r="D237" s="1033"/>
      <c r="E237" s="1034"/>
      <c r="F237" s="493" t="s">
        <v>666</v>
      </c>
      <c r="G237" s="1032" t="s">
        <v>849</v>
      </c>
      <c r="H237" s="1033"/>
      <c r="I237" s="1034"/>
      <c r="J237" s="1032" t="s">
        <v>766</v>
      </c>
      <c r="K237" s="1033"/>
      <c r="L237" s="1034"/>
      <c r="M237" s="996" t="s">
        <v>699</v>
      </c>
      <c r="N237" s="997"/>
      <c r="O237" s="998"/>
      <c r="P237" s="996" t="s">
        <v>664</v>
      </c>
      <c r="Q237" s="997"/>
      <c r="R237" s="998"/>
    </row>
    <row r="238" spans="1:18" s="269" customFormat="1" ht="12.75" x14ac:dyDescent="0.2">
      <c r="A238" s="270"/>
      <c r="B238" s="312"/>
      <c r="C238" s="1032" t="s">
        <v>8</v>
      </c>
      <c r="D238" s="1033"/>
      <c r="E238" s="1034"/>
      <c r="F238" s="312"/>
      <c r="G238" s="1032" t="s">
        <v>8</v>
      </c>
      <c r="H238" s="1033"/>
      <c r="I238" s="1034"/>
      <c r="J238" s="1033" t="s">
        <v>8</v>
      </c>
      <c r="K238" s="1033"/>
      <c r="L238" s="1034"/>
      <c r="M238" s="999" t="s">
        <v>8</v>
      </c>
      <c r="N238" s="1000"/>
      <c r="O238" s="1001"/>
      <c r="P238" s="999" t="s">
        <v>8</v>
      </c>
      <c r="Q238" s="1000"/>
      <c r="R238" s="1001"/>
    </row>
    <row r="239" spans="1:18" s="269" customFormat="1" ht="14.25" customHeight="1" x14ac:dyDescent="0.2">
      <c r="A239" s="270"/>
      <c r="B239" s="312"/>
      <c r="C239" s="495" t="s">
        <v>9</v>
      </c>
      <c r="D239" s="493" t="s">
        <v>10</v>
      </c>
      <c r="E239" s="496" t="s">
        <v>11</v>
      </c>
      <c r="F239" s="312"/>
      <c r="G239" s="495" t="s">
        <v>9</v>
      </c>
      <c r="H239" s="493" t="s">
        <v>10</v>
      </c>
      <c r="I239" s="496" t="s">
        <v>11</v>
      </c>
      <c r="J239" s="495" t="s">
        <v>9</v>
      </c>
      <c r="K239" s="493" t="s">
        <v>10</v>
      </c>
      <c r="L239" s="496" t="s">
        <v>11</v>
      </c>
      <c r="M239" s="273" t="s">
        <v>9</v>
      </c>
      <c r="N239" s="274" t="s">
        <v>10</v>
      </c>
      <c r="O239" s="497" t="s">
        <v>11</v>
      </c>
      <c r="P239" s="273" t="s">
        <v>9</v>
      </c>
      <c r="Q239" s="274" t="s">
        <v>10</v>
      </c>
      <c r="R239" s="497" t="s">
        <v>11</v>
      </c>
    </row>
    <row r="240" spans="1:18" s="269" customFormat="1" ht="12.75" x14ac:dyDescent="0.2">
      <c r="A240" s="573"/>
      <c r="B240" s="498"/>
      <c r="C240" s="1032" t="s">
        <v>939</v>
      </c>
      <c r="D240" s="1033"/>
      <c r="E240" s="1034"/>
      <c r="F240" s="498"/>
      <c r="G240" s="1032" t="s">
        <v>850</v>
      </c>
      <c r="H240" s="1033"/>
      <c r="I240" s="1034"/>
      <c r="J240" s="1033" t="s">
        <v>767</v>
      </c>
      <c r="K240" s="1033"/>
      <c r="L240" s="1034"/>
      <c r="M240" s="992" t="s">
        <v>700</v>
      </c>
      <c r="N240" s="993"/>
      <c r="O240" s="1045"/>
      <c r="P240" s="992" t="s">
        <v>665</v>
      </c>
      <c r="Q240" s="993"/>
      <c r="R240" s="1044"/>
    </row>
    <row r="241" spans="1:18" x14ac:dyDescent="0.2">
      <c r="A241" s="574" t="s">
        <v>359</v>
      </c>
      <c r="B241" s="392"/>
      <c r="C241" s="574"/>
      <c r="D241" s="574"/>
      <c r="E241" s="545"/>
      <c r="F241" s="392"/>
      <c r="G241" s="575"/>
      <c r="H241" s="575"/>
      <c r="I241" s="503"/>
      <c r="J241" s="576"/>
      <c r="K241" s="577"/>
      <c r="L241" s="578"/>
      <c r="M241" s="576"/>
      <c r="N241" s="577"/>
      <c r="O241" s="578"/>
      <c r="P241" s="579"/>
      <c r="Q241" s="580"/>
      <c r="R241" s="581"/>
    </row>
    <row r="242" spans="1:18" x14ac:dyDescent="0.2">
      <c r="A242" s="394" t="s">
        <v>360</v>
      </c>
      <c r="B242" s="392" t="s">
        <v>19</v>
      </c>
      <c r="C242" s="1035" t="s">
        <v>352</v>
      </c>
      <c r="D242" s="1036"/>
      <c r="E242" s="1037"/>
      <c r="F242" s="392" t="s">
        <v>19</v>
      </c>
      <c r="G242" s="1035" t="s">
        <v>352</v>
      </c>
      <c r="H242" s="1036"/>
      <c r="I242" s="1037"/>
      <c r="J242" s="1035" t="s">
        <v>352</v>
      </c>
      <c r="K242" s="1036"/>
      <c r="L242" s="1037"/>
      <c r="M242" s="1035" t="s">
        <v>352</v>
      </c>
      <c r="N242" s="1036"/>
      <c r="O242" s="1037"/>
      <c r="P242" s="1055" t="s">
        <v>352</v>
      </c>
      <c r="Q242" s="1056"/>
      <c r="R242" s="1044"/>
    </row>
    <row r="243" spans="1:18" x14ac:dyDescent="0.2">
      <c r="A243" s="394" t="s">
        <v>361</v>
      </c>
      <c r="B243" s="392" t="s">
        <v>19</v>
      </c>
      <c r="C243" s="1035" t="s">
        <v>352</v>
      </c>
      <c r="D243" s="1036"/>
      <c r="E243" s="1037"/>
      <c r="F243" s="392" t="s">
        <v>19</v>
      </c>
      <c r="G243" s="1035" t="s">
        <v>352</v>
      </c>
      <c r="H243" s="1036"/>
      <c r="I243" s="1037"/>
      <c r="J243" s="1035" t="s">
        <v>352</v>
      </c>
      <c r="K243" s="1036"/>
      <c r="L243" s="1037"/>
      <c r="M243" s="1035" t="s">
        <v>352</v>
      </c>
      <c r="N243" s="1036"/>
      <c r="O243" s="1037"/>
      <c r="P243" s="1055" t="s">
        <v>352</v>
      </c>
      <c r="Q243" s="1056"/>
      <c r="R243" s="1044"/>
    </row>
    <row r="244" spans="1:18" x14ac:dyDescent="0.2">
      <c r="A244" s="394" t="s">
        <v>362</v>
      </c>
      <c r="B244" s="392" t="s">
        <v>19</v>
      </c>
      <c r="C244" s="1035" t="s">
        <v>352</v>
      </c>
      <c r="D244" s="1036"/>
      <c r="E244" s="1037"/>
      <c r="F244" s="392" t="s">
        <v>19</v>
      </c>
      <c r="G244" s="1035" t="s">
        <v>352</v>
      </c>
      <c r="H244" s="1036"/>
      <c r="I244" s="1037"/>
      <c r="J244" s="1035" t="s">
        <v>352</v>
      </c>
      <c r="K244" s="1036"/>
      <c r="L244" s="1037"/>
      <c r="M244" s="1035" t="s">
        <v>352</v>
      </c>
      <c r="N244" s="1036"/>
      <c r="O244" s="1037"/>
      <c r="P244" s="1055" t="s">
        <v>352</v>
      </c>
      <c r="Q244" s="1056"/>
      <c r="R244" s="1044"/>
    </row>
    <row r="245" spans="1:18" x14ac:dyDescent="0.2">
      <c r="A245" s="394" t="s">
        <v>525</v>
      </c>
      <c r="B245" s="392" t="s">
        <v>19</v>
      </c>
      <c r="C245" s="1035" t="s">
        <v>352</v>
      </c>
      <c r="D245" s="1036"/>
      <c r="E245" s="1037"/>
      <c r="F245" s="392" t="s">
        <v>19</v>
      </c>
      <c r="G245" s="1035" t="s">
        <v>352</v>
      </c>
      <c r="H245" s="1036"/>
      <c r="I245" s="1037"/>
      <c r="J245" s="1035" t="s">
        <v>352</v>
      </c>
      <c r="K245" s="1036"/>
      <c r="L245" s="1037"/>
      <c r="M245" s="1035" t="s">
        <v>352</v>
      </c>
      <c r="N245" s="1036"/>
      <c r="O245" s="1037"/>
      <c r="P245" s="1055" t="s">
        <v>352</v>
      </c>
      <c r="Q245" s="1056"/>
      <c r="R245" s="1044"/>
    </row>
    <row r="246" spans="1:18" x14ac:dyDescent="0.2">
      <c r="A246" s="394" t="s">
        <v>364</v>
      </c>
      <c r="B246" s="392" t="s">
        <v>19</v>
      </c>
      <c r="C246" s="1035" t="s">
        <v>352</v>
      </c>
      <c r="D246" s="1036"/>
      <c r="E246" s="1037"/>
      <c r="F246" s="392" t="s">
        <v>19</v>
      </c>
      <c r="G246" s="1035" t="s">
        <v>352</v>
      </c>
      <c r="H246" s="1036"/>
      <c r="I246" s="1037"/>
      <c r="J246" s="1035" t="s">
        <v>352</v>
      </c>
      <c r="K246" s="1036"/>
      <c r="L246" s="1037"/>
      <c r="M246" s="1035" t="s">
        <v>352</v>
      </c>
      <c r="N246" s="1036"/>
      <c r="O246" s="1037"/>
      <c r="P246" s="1055" t="s">
        <v>352</v>
      </c>
      <c r="Q246" s="1056"/>
      <c r="R246" s="1044"/>
    </row>
    <row r="247" spans="1:18" x14ac:dyDescent="0.2">
      <c r="A247" s="394" t="s">
        <v>365</v>
      </c>
      <c r="B247" s="392" t="s">
        <v>19</v>
      </c>
      <c r="C247" s="1035" t="s">
        <v>352</v>
      </c>
      <c r="D247" s="1036"/>
      <c r="E247" s="1037"/>
      <c r="F247" s="392" t="s">
        <v>19</v>
      </c>
      <c r="G247" s="1035" t="s">
        <v>352</v>
      </c>
      <c r="H247" s="1036"/>
      <c r="I247" s="1037"/>
      <c r="J247" s="1035" t="s">
        <v>352</v>
      </c>
      <c r="K247" s="1036"/>
      <c r="L247" s="1037"/>
      <c r="M247" s="1035" t="s">
        <v>352</v>
      </c>
      <c r="N247" s="1036"/>
      <c r="O247" s="1037"/>
      <c r="P247" s="1055" t="s">
        <v>352</v>
      </c>
      <c r="Q247" s="1056"/>
      <c r="R247" s="1044"/>
    </row>
    <row r="248" spans="1:18" x14ac:dyDescent="0.2">
      <c r="A248" s="394" t="s">
        <v>366</v>
      </c>
      <c r="B248" s="392" t="s">
        <v>19</v>
      </c>
      <c r="C248" s="1035" t="s">
        <v>352</v>
      </c>
      <c r="D248" s="1036"/>
      <c r="E248" s="1037"/>
      <c r="F248" s="392" t="s">
        <v>19</v>
      </c>
      <c r="G248" s="1035" t="s">
        <v>352</v>
      </c>
      <c r="H248" s="1036"/>
      <c r="I248" s="1037"/>
      <c r="J248" s="1035" t="s">
        <v>352</v>
      </c>
      <c r="K248" s="1036"/>
      <c r="L248" s="1037"/>
      <c r="M248" s="1035" t="s">
        <v>352</v>
      </c>
      <c r="N248" s="1036"/>
      <c r="O248" s="1037"/>
      <c r="P248" s="1055" t="s">
        <v>352</v>
      </c>
      <c r="Q248" s="1056"/>
      <c r="R248" s="1044"/>
    </row>
    <row r="249" spans="1:18" x14ac:dyDescent="0.2">
      <c r="A249" s="574" t="s">
        <v>359</v>
      </c>
      <c r="B249" s="392"/>
      <c r="C249" s="568"/>
      <c r="D249" s="569"/>
      <c r="E249" s="499"/>
      <c r="F249" s="392"/>
      <c r="G249" s="568"/>
      <c r="H249" s="569"/>
      <c r="I249" s="499"/>
      <c r="J249" s="568"/>
      <c r="K249" s="569"/>
      <c r="L249" s="499"/>
      <c r="M249" s="568"/>
      <c r="N249" s="569"/>
      <c r="O249" s="499"/>
      <c r="P249" s="571"/>
      <c r="Q249" s="572"/>
      <c r="R249" s="562"/>
    </row>
    <row r="250" spans="1:18" x14ac:dyDescent="0.2">
      <c r="A250" s="394" t="s">
        <v>367</v>
      </c>
      <c r="B250" s="392" t="s">
        <v>19</v>
      </c>
      <c r="C250" s="1035" t="s">
        <v>352</v>
      </c>
      <c r="D250" s="1036"/>
      <c r="E250" s="1037"/>
      <c r="F250" s="392" t="s">
        <v>19</v>
      </c>
      <c r="G250" s="1035" t="s">
        <v>352</v>
      </c>
      <c r="H250" s="1036"/>
      <c r="I250" s="1037"/>
      <c r="J250" s="1035" t="s">
        <v>352</v>
      </c>
      <c r="K250" s="1036"/>
      <c r="L250" s="1037"/>
      <c r="M250" s="1035" t="s">
        <v>352</v>
      </c>
      <c r="N250" s="1036"/>
      <c r="O250" s="1037"/>
      <c r="P250" s="1055" t="s">
        <v>352</v>
      </c>
      <c r="Q250" s="1056"/>
      <c r="R250" s="1044"/>
    </row>
    <row r="251" spans="1:18" x14ac:dyDescent="0.2">
      <c r="A251" s="394" t="s">
        <v>368</v>
      </c>
      <c r="B251" s="392" t="s">
        <v>19</v>
      </c>
      <c r="C251" s="1035" t="s">
        <v>352</v>
      </c>
      <c r="D251" s="1036"/>
      <c r="E251" s="1037"/>
      <c r="F251" s="392" t="s">
        <v>19</v>
      </c>
      <c r="G251" s="1035" t="s">
        <v>352</v>
      </c>
      <c r="H251" s="1036"/>
      <c r="I251" s="1037"/>
      <c r="J251" s="1035" t="s">
        <v>352</v>
      </c>
      <c r="K251" s="1036"/>
      <c r="L251" s="1037"/>
      <c r="M251" s="1035" t="s">
        <v>352</v>
      </c>
      <c r="N251" s="1036"/>
      <c r="O251" s="1037"/>
      <c r="P251" s="1055" t="s">
        <v>352</v>
      </c>
      <c r="Q251" s="1056"/>
      <c r="R251" s="1044"/>
    </row>
    <row r="252" spans="1:18" x14ac:dyDescent="0.2">
      <c r="A252" s="394" t="s">
        <v>369</v>
      </c>
      <c r="B252" s="392" t="s">
        <v>19</v>
      </c>
      <c r="C252" s="1035" t="s">
        <v>352</v>
      </c>
      <c r="D252" s="1036"/>
      <c r="E252" s="1037"/>
      <c r="F252" s="392" t="s">
        <v>19</v>
      </c>
      <c r="G252" s="1035" t="s">
        <v>352</v>
      </c>
      <c r="H252" s="1036"/>
      <c r="I252" s="1037"/>
      <c r="J252" s="1035" t="s">
        <v>352</v>
      </c>
      <c r="K252" s="1036"/>
      <c r="L252" s="1037"/>
      <c r="M252" s="1035" t="s">
        <v>352</v>
      </c>
      <c r="N252" s="1036"/>
      <c r="O252" s="1037"/>
      <c r="P252" s="1055" t="s">
        <v>352</v>
      </c>
      <c r="Q252" s="1056"/>
      <c r="R252" s="1044"/>
    </row>
    <row r="253" spans="1:18" x14ac:dyDescent="0.2">
      <c r="A253" s="394" t="s">
        <v>370</v>
      </c>
      <c r="B253" s="392" t="s">
        <v>19</v>
      </c>
      <c r="C253" s="1035" t="s">
        <v>352</v>
      </c>
      <c r="D253" s="1036"/>
      <c r="E253" s="1037"/>
      <c r="F253" s="392" t="s">
        <v>19</v>
      </c>
      <c r="G253" s="1035" t="s">
        <v>352</v>
      </c>
      <c r="H253" s="1036"/>
      <c r="I253" s="1037"/>
      <c r="J253" s="1035" t="s">
        <v>352</v>
      </c>
      <c r="K253" s="1036"/>
      <c r="L253" s="1037"/>
      <c r="M253" s="1035" t="s">
        <v>352</v>
      </c>
      <c r="N253" s="1036"/>
      <c r="O253" s="1037"/>
      <c r="P253" s="1055" t="s">
        <v>352</v>
      </c>
      <c r="Q253" s="1056"/>
      <c r="R253" s="1044"/>
    </row>
    <row r="254" spans="1:18" x14ac:dyDescent="0.2">
      <c r="A254" s="394" t="s">
        <v>371</v>
      </c>
      <c r="B254" s="392" t="s">
        <v>19</v>
      </c>
      <c r="C254" s="1035" t="s">
        <v>352</v>
      </c>
      <c r="D254" s="1036"/>
      <c r="E254" s="1037"/>
      <c r="F254" s="392" t="s">
        <v>19</v>
      </c>
      <c r="G254" s="1035" t="s">
        <v>352</v>
      </c>
      <c r="H254" s="1036"/>
      <c r="I254" s="1037"/>
      <c r="J254" s="1035" t="s">
        <v>352</v>
      </c>
      <c r="K254" s="1036"/>
      <c r="L254" s="1037"/>
      <c r="M254" s="1035" t="s">
        <v>352</v>
      </c>
      <c r="N254" s="1036"/>
      <c r="O254" s="1037"/>
      <c r="P254" s="1055" t="s">
        <v>352</v>
      </c>
      <c r="Q254" s="1056"/>
      <c r="R254" s="1044"/>
    </row>
    <row r="255" spans="1:18" x14ac:dyDescent="0.2">
      <c r="A255" s="394" t="s">
        <v>372</v>
      </c>
      <c r="B255" s="392" t="s">
        <v>45</v>
      </c>
      <c r="C255" s="1035" t="s">
        <v>352</v>
      </c>
      <c r="D255" s="1036"/>
      <c r="E255" s="1037"/>
      <c r="F255" s="392" t="s">
        <v>45</v>
      </c>
      <c r="G255" s="1035" t="s">
        <v>352</v>
      </c>
      <c r="H255" s="1036"/>
      <c r="I255" s="1037"/>
      <c r="J255" s="1035" t="s">
        <v>352</v>
      </c>
      <c r="K255" s="1036"/>
      <c r="L255" s="1037"/>
      <c r="M255" s="1035" t="s">
        <v>352</v>
      </c>
      <c r="N255" s="1036"/>
      <c r="O255" s="1037"/>
      <c r="P255" s="1055" t="s">
        <v>352</v>
      </c>
      <c r="Q255" s="1056"/>
      <c r="R255" s="1044"/>
    </row>
    <row r="256" spans="1:18" x14ac:dyDescent="0.2">
      <c r="A256" s="394"/>
      <c r="B256" s="392"/>
      <c r="C256" s="394"/>
      <c r="D256" s="394"/>
      <c r="E256" s="545"/>
      <c r="F256" s="392"/>
      <c r="G256" s="575"/>
      <c r="H256" s="575"/>
      <c r="I256" s="503"/>
      <c r="J256" s="576"/>
      <c r="K256" s="576"/>
      <c r="L256" s="582"/>
      <c r="M256" s="1035"/>
      <c r="N256" s="1036"/>
      <c r="O256" s="1037"/>
      <c r="P256" s="165"/>
      <c r="Q256" s="165"/>
      <c r="R256" s="258"/>
    </row>
    <row r="257" spans="1:18" x14ac:dyDescent="0.2">
      <c r="A257" s="583" t="s">
        <v>349</v>
      </c>
      <c r="B257" s="392"/>
      <c r="C257" s="583"/>
      <c r="D257" s="583"/>
      <c r="E257" s="584"/>
      <c r="F257" s="392"/>
      <c r="G257" s="585"/>
      <c r="H257" s="585"/>
      <c r="I257" s="503"/>
      <c r="J257" s="586"/>
      <c r="K257" s="586"/>
      <c r="L257" s="587"/>
      <c r="M257" s="586"/>
      <c r="N257" s="586"/>
      <c r="O257" s="392"/>
      <c r="P257" s="165"/>
      <c r="Q257" s="165"/>
      <c r="R257" s="258"/>
    </row>
    <row r="258" spans="1:18" ht="25.5" x14ac:dyDescent="0.2">
      <c r="A258" s="376" t="s">
        <v>373</v>
      </c>
      <c r="B258" s="312" t="s">
        <v>19</v>
      </c>
      <c r="C258" s="511">
        <f t="shared" ref="C258:C273" si="178">D258*1.15</f>
        <v>126.99957656110907</v>
      </c>
      <c r="D258" s="511">
        <f t="shared" ref="D258:D273" si="179">H258*1.03</f>
        <v>110.43441440096441</v>
      </c>
      <c r="E258" s="507">
        <v>0.03</v>
      </c>
      <c r="F258" s="312" t="s">
        <v>19</v>
      </c>
      <c r="G258" s="513">
        <f>H258*1.15</f>
        <v>123.30055976806705</v>
      </c>
      <c r="H258" s="513">
        <f>K258*1.05</f>
        <v>107.21787805918875</v>
      </c>
      <c r="I258" s="503">
        <v>5.5E-2</v>
      </c>
      <c r="J258" s="513">
        <f>M258*1.055</f>
        <v>117.42910454101623</v>
      </c>
      <c r="K258" s="513">
        <f>N258*1.055</f>
        <v>102.11226481827499</v>
      </c>
      <c r="L258" s="503">
        <f t="shared" ref="L258" si="180">(K258-N258)/N258</f>
        <v>5.4999999999999952E-2</v>
      </c>
      <c r="M258" s="513">
        <f>N258*1.15</f>
        <v>111.30720809574998</v>
      </c>
      <c r="N258" s="513">
        <f t="shared" ref="N258:N284" si="181">Q258*1.055</f>
        <v>96.788876604999999</v>
      </c>
      <c r="O258" s="515">
        <f t="shared" ref="O258:O284" si="182">(N258-Q258)/Q258</f>
        <v>5.4999999999999875E-2</v>
      </c>
      <c r="P258" s="257">
        <v>105.50446265000001</v>
      </c>
      <c r="Q258" s="257">
        <v>91.74301100000001</v>
      </c>
      <c r="R258" s="360">
        <v>9.000000000000008E-2</v>
      </c>
    </row>
    <row r="259" spans="1:18" ht="25.5" x14ac:dyDescent="0.2">
      <c r="A259" s="394" t="s">
        <v>374</v>
      </c>
      <c r="B259" s="392" t="s">
        <v>19</v>
      </c>
      <c r="C259" s="511">
        <f t="shared" si="178"/>
        <v>209.17202757745972</v>
      </c>
      <c r="D259" s="511">
        <f t="shared" si="179"/>
        <v>181.88871963257367</v>
      </c>
      <c r="E259" s="507">
        <v>0.03</v>
      </c>
      <c r="F259" s="392" t="s">
        <v>19</v>
      </c>
      <c r="G259" s="513">
        <f t="shared" ref="G259:G284" si="183">H259*1.15</f>
        <v>203.07963842471815</v>
      </c>
      <c r="H259" s="513">
        <f t="shared" ref="H259:H284" si="184">K259*1.05</f>
        <v>176.59098993453753</v>
      </c>
      <c r="I259" s="503">
        <v>5.5E-2</v>
      </c>
      <c r="J259" s="513">
        <f t="shared" ref="J259:J261" si="185">M259*1.055</f>
        <v>193.40917945211254</v>
      </c>
      <c r="K259" s="513">
        <f t="shared" ref="K259:K261" si="186">N259*1.055</f>
        <v>168.18189517575001</v>
      </c>
      <c r="L259" s="503">
        <f t="shared" ref="L259:L261" si="187">(K259-N259)/N259</f>
        <v>5.4999999999999861E-2</v>
      </c>
      <c r="M259" s="513">
        <f t="shared" ref="M259:M284" si="188">N259*1.15</f>
        <v>183.32623644750004</v>
      </c>
      <c r="N259" s="513">
        <f t="shared" si="181"/>
        <v>159.41411865000003</v>
      </c>
      <c r="O259" s="515">
        <f t="shared" si="182"/>
        <v>5.5000000000000007E-2</v>
      </c>
      <c r="P259" s="257">
        <v>173.76894450000003</v>
      </c>
      <c r="Q259" s="257">
        <v>151.10343000000003</v>
      </c>
      <c r="R259" s="360">
        <v>9.0000000000000149E-2</v>
      </c>
    </row>
    <row r="260" spans="1:18" ht="25.5" x14ac:dyDescent="0.2">
      <c r="A260" s="391" t="s">
        <v>375</v>
      </c>
      <c r="B260" s="392" t="s">
        <v>19</v>
      </c>
      <c r="C260" s="511">
        <f t="shared" si="178"/>
        <v>522.94598766720901</v>
      </c>
      <c r="D260" s="511">
        <f t="shared" si="179"/>
        <v>454.73564144974699</v>
      </c>
      <c r="E260" s="507">
        <v>0.03</v>
      </c>
      <c r="F260" s="392" t="s">
        <v>19</v>
      </c>
      <c r="G260" s="513">
        <f t="shared" si="183"/>
        <v>507.71455113321264</v>
      </c>
      <c r="H260" s="513">
        <f t="shared" si="184"/>
        <v>441.49091402888058</v>
      </c>
      <c r="I260" s="503">
        <v>5.5E-2</v>
      </c>
      <c r="J260" s="513">
        <f t="shared" si="185"/>
        <v>483.53766774591679</v>
      </c>
      <c r="K260" s="513">
        <f t="shared" si="186"/>
        <v>420.46753717036245</v>
      </c>
      <c r="L260" s="503">
        <f t="shared" si="187"/>
        <v>5.4999999999999979E-2</v>
      </c>
      <c r="M260" s="513">
        <f t="shared" si="188"/>
        <v>458.32954288712494</v>
      </c>
      <c r="N260" s="513">
        <f t="shared" si="181"/>
        <v>398.54742859749996</v>
      </c>
      <c r="O260" s="515">
        <f t="shared" si="182"/>
        <v>5.4999999999999993E-2</v>
      </c>
      <c r="P260" s="257">
        <v>434.43558567499991</v>
      </c>
      <c r="Q260" s="257">
        <v>377.77007449999996</v>
      </c>
      <c r="R260" s="360">
        <v>9.0000000000000011E-2</v>
      </c>
    </row>
    <row r="261" spans="1:18" ht="25.5" x14ac:dyDescent="0.2">
      <c r="A261" s="391" t="s">
        <v>662</v>
      </c>
      <c r="B261" s="392" t="s">
        <v>19</v>
      </c>
      <c r="C261" s="511">
        <f t="shared" si="178"/>
        <v>104.58601378872986</v>
      </c>
      <c r="D261" s="511">
        <f t="shared" si="179"/>
        <v>90.944359816286834</v>
      </c>
      <c r="E261" s="507">
        <v>0.03</v>
      </c>
      <c r="F261" s="392" t="s">
        <v>19</v>
      </c>
      <c r="G261" s="513">
        <f t="shared" si="183"/>
        <v>101.53981921235908</v>
      </c>
      <c r="H261" s="513">
        <f t="shared" si="184"/>
        <v>88.295494967268766</v>
      </c>
      <c r="I261" s="503">
        <v>5.5E-2</v>
      </c>
      <c r="J261" s="513">
        <f t="shared" si="185"/>
        <v>96.70458972605627</v>
      </c>
      <c r="K261" s="513">
        <f t="shared" si="186"/>
        <v>84.090947587875007</v>
      </c>
      <c r="L261" s="503">
        <f t="shared" si="187"/>
        <v>5.4999999999999861E-2</v>
      </c>
      <c r="M261" s="513">
        <f t="shared" si="188"/>
        <v>91.663118223750018</v>
      </c>
      <c r="N261" s="513">
        <f t="shared" si="181"/>
        <v>79.707059325000017</v>
      </c>
      <c r="O261" s="515">
        <f t="shared" si="182"/>
        <v>5.5000000000000007E-2</v>
      </c>
      <c r="P261" s="257">
        <v>86.884472250000016</v>
      </c>
      <c r="Q261" s="257">
        <v>75.551715000000016</v>
      </c>
      <c r="R261" s="360">
        <v>9.0000000000000149E-2</v>
      </c>
    </row>
    <row r="262" spans="1:18" ht="25.5" x14ac:dyDescent="0.2">
      <c r="A262" s="391" t="s">
        <v>377</v>
      </c>
      <c r="B262" s="392" t="s">
        <v>19</v>
      </c>
      <c r="C262" s="511">
        <f t="shared" si="178"/>
        <v>388.48052975649358</v>
      </c>
      <c r="D262" s="511">
        <f t="shared" si="179"/>
        <v>337.80915630999442</v>
      </c>
      <c r="E262" s="507">
        <v>0.03</v>
      </c>
      <c r="F262" s="392" t="s">
        <v>19</v>
      </c>
      <c r="G262" s="513">
        <f t="shared" si="183"/>
        <v>377.16556287038208</v>
      </c>
      <c r="H262" s="513">
        <f t="shared" si="184"/>
        <v>327.97005466989748</v>
      </c>
      <c r="I262" s="503">
        <v>5.5E-2</v>
      </c>
      <c r="J262" s="513">
        <f t="shared" ref="J262:J284" si="189">M262*1.055</f>
        <v>359.20529797179245</v>
      </c>
      <c r="K262" s="513">
        <f t="shared" ref="K262:K284" si="190">N262*1.055</f>
        <v>312.35243301894997</v>
      </c>
      <c r="L262" s="503">
        <f t="shared" ref="L262:L284" si="191">(K262-N262)/N262</f>
        <v>5.4999999999999889E-2</v>
      </c>
      <c r="M262" s="513">
        <f t="shared" si="188"/>
        <v>340.4789554235</v>
      </c>
      <c r="N262" s="513">
        <f t="shared" si="181"/>
        <v>296.06865689</v>
      </c>
      <c r="O262" s="515">
        <f t="shared" si="182"/>
        <v>5.4999999999999952E-2</v>
      </c>
      <c r="P262" s="257">
        <v>322.72886769999997</v>
      </c>
      <c r="Q262" s="257">
        <v>280.63379800000001</v>
      </c>
      <c r="R262" s="360">
        <v>9.0000000000000066E-2</v>
      </c>
    </row>
    <row r="263" spans="1:18" ht="25.5" x14ac:dyDescent="0.2">
      <c r="A263" s="391" t="s">
        <v>662</v>
      </c>
      <c r="B263" s="392" t="s">
        <v>19</v>
      </c>
      <c r="C263" s="511">
        <f t="shared" si="178"/>
        <v>224.1197090002324</v>
      </c>
      <c r="D263" s="511">
        <f t="shared" si="179"/>
        <v>194.88670347846298</v>
      </c>
      <c r="E263" s="507">
        <v>0.03</v>
      </c>
      <c r="F263" s="392" t="s">
        <v>19</v>
      </c>
      <c r="G263" s="513">
        <f t="shared" si="183"/>
        <v>217.59195048566255</v>
      </c>
      <c r="H263" s="513">
        <f t="shared" si="184"/>
        <v>189.21039172666309</v>
      </c>
      <c r="I263" s="503">
        <v>5.5E-2</v>
      </c>
      <c r="J263" s="513">
        <f t="shared" si="189"/>
        <v>207.23042903396433</v>
      </c>
      <c r="K263" s="513">
        <f t="shared" si="190"/>
        <v>180.20037307301246</v>
      </c>
      <c r="L263" s="503">
        <f t="shared" si="191"/>
        <v>5.4999999999999931E-2</v>
      </c>
      <c r="M263" s="513">
        <f t="shared" si="188"/>
        <v>196.42694695162496</v>
      </c>
      <c r="N263" s="513">
        <f t="shared" si="181"/>
        <v>170.80604082749997</v>
      </c>
      <c r="O263" s="515">
        <f t="shared" si="182"/>
        <v>5.4999999999999917E-2</v>
      </c>
      <c r="P263" s="257">
        <v>186.18667957499997</v>
      </c>
      <c r="Q263" s="257">
        <v>161.90146049999998</v>
      </c>
      <c r="R263" s="360">
        <v>8.9999999999999983E-2</v>
      </c>
    </row>
    <row r="264" spans="1:18" ht="25.5" x14ac:dyDescent="0.2">
      <c r="A264" s="391" t="s">
        <v>378</v>
      </c>
      <c r="B264" s="392" t="s">
        <v>19</v>
      </c>
      <c r="C264" s="511">
        <f t="shared" si="178"/>
        <v>373.53284833372084</v>
      </c>
      <c r="D264" s="511">
        <f t="shared" si="179"/>
        <v>324.81117246410508</v>
      </c>
      <c r="E264" s="507">
        <v>0.03</v>
      </c>
      <c r="F264" s="392" t="s">
        <v>19</v>
      </c>
      <c r="G264" s="513">
        <f t="shared" si="183"/>
        <v>362.65325080943762</v>
      </c>
      <c r="H264" s="513">
        <f t="shared" si="184"/>
        <v>315.35065287777189</v>
      </c>
      <c r="I264" s="503">
        <v>5.5E-2</v>
      </c>
      <c r="J264" s="513">
        <f t="shared" si="189"/>
        <v>345.38404838994057</v>
      </c>
      <c r="K264" s="513">
        <f t="shared" si="190"/>
        <v>300.3339551216875</v>
      </c>
      <c r="L264" s="503">
        <f t="shared" si="191"/>
        <v>5.4999999999999855E-2</v>
      </c>
      <c r="M264" s="513">
        <f t="shared" si="188"/>
        <v>327.37824491937499</v>
      </c>
      <c r="N264" s="513">
        <f t="shared" si="181"/>
        <v>284.67673471250004</v>
      </c>
      <c r="O264" s="515">
        <f t="shared" si="182"/>
        <v>5.5000000000000007E-2</v>
      </c>
      <c r="P264" s="257">
        <v>310.31113262500003</v>
      </c>
      <c r="Q264" s="257">
        <v>269.83576750000003</v>
      </c>
      <c r="R264" s="360">
        <v>9.0000000000000177E-2</v>
      </c>
    </row>
    <row r="265" spans="1:18" ht="25.5" x14ac:dyDescent="0.2">
      <c r="A265" s="391" t="s">
        <v>379</v>
      </c>
      <c r="B265" s="392" t="s">
        <v>19</v>
      </c>
      <c r="C265" s="511">
        <f t="shared" si="178"/>
        <v>672.3591270006973</v>
      </c>
      <c r="D265" s="511">
        <f t="shared" si="179"/>
        <v>584.66011043538902</v>
      </c>
      <c r="E265" s="507">
        <v>0.03</v>
      </c>
      <c r="F265" s="392" t="s">
        <v>19</v>
      </c>
      <c r="G265" s="513">
        <f t="shared" si="183"/>
        <v>652.77585145698765</v>
      </c>
      <c r="H265" s="513">
        <f t="shared" si="184"/>
        <v>567.63117517998933</v>
      </c>
      <c r="I265" s="503">
        <v>5.5E-2</v>
      </c>
      <c r="J265" s="513">
        <f t="shared" si="189"/>
        <v>621.69128710189295</v>
      </c>
      <c r="K265" s="513">
        <f t="shared" si="190"/>
        <v>540.6011192190374</v>
      </c>
      <c r="L265" s="503">
        <f t="shared" si="191"/>
        <v>5.4999999999999931E-2</v>
      </c>
      <c r="M265" s="513">
        <f t="shared" si="188"/>
        <v>589.2808408548749</v>
      </c>
      <c r="N265" s="513">
        <f t="shared" si="181"/>
        <v>512.41812248249994</v>
      </c>
      <c r="O265" s="515">
        <f t="shared" si="182"/>
        <v>5.4999999999999848E-2</v>
      </c>
      <c r="P265" s="257">
        <v>558.56003872499991</v>
      </c>
      <c r="Q265" s="257">
        <v>485.70438150000001</v>
      </c>
      <c r="R265" s="360">
        <v>9.0000000000000038E-2</v>
      </c>
    </row>
    <row r="266" spans="1:18" ht="25.5" x14ac:dyDescent="0.2">
      <c r="A266" s="394" t="s">
        <v>380</v>
      </c>
      <c r="B266" s="392" t="s">
        <v>19</v>
      </c>
      <c r="C266" s="511">
        <f t="shared" si="178"/>
        <v>522.94598766720901</v>
      </c>
      <c r="D266" s="511">
        <f t="shared" si="179"/>
        <v>454.73564144974705</v>
      </c>
      <c r="E266" s="507">
        <v>0.03</v>
      </c>
      <c r="F266" s="392" t="s">
        <v>19</v>
      </c>
      <c r="G266" s="513">
        <f t="shared" si="183"/>
        <v>507.71455113321269</v>
      </c>
      <c r="H266" s="513">
        <f t="shared" si="184"/>
        <v>441.49091402888064</v>
      </c>
      <c r="I266" s="503">
        <v>5.5E-2</v>
      </c>
      <c r="J266" s="513">
        <f t="shared" si="189"/>
        <v>483.53766774591685</v>
      </c>
      <c r="K266" s="513">
        <f t="shared" si="190"/>
        <v>420.4675371703625</v>
      </c>
      <c r="L266" s="503">
        <f t="shared" si="191"/>
        <v>5.4999999999999973E-2</v>
      </c>
      <c r="M266" s="513">
        <f t="shared" si="188"/>
        <v>458.329542887125</v>
      </c>
      <c r="N266" s="513">
        <f t="shared" si="181"/>
        <v>398.54742859750002</v>
      </c>
      <c r="O266" s="515">
        <f t="shared" si="182"/>
        <v>5.4999999999999979E-2</v>
      </c>
      <c r="P266" s="257">
        <v>434.43558567499997</v>
      </c>
      <c r="Q266" s="257">
        <v>377.77007450000002</v>
      </c>
      <c r="R266" s="360">
        <v>0.09</v>
      </c>
    </row>
    <row r="267" spans="1:18" ht="38.25" x14ac:dyDescent="0.2">
      <c r="A267" s="391" t="s">
        <v>381</v>
      </c>
      <c r="B267" s="392" t="s">
        <v>19</v>
      </c>
      <c r="C267" s="511">
        <f t="shared" si="178"/>
        <v>1195.2924400444085</v>
      </c>
      <c r="D267" s="511">
        <f t="shared" si="179"/>
        <v>1039.3847304733988</v>
      </c>
      <c r="E267" s="507">
        <v>0.03</v>
      </c>
      <c r="F267" s="392" t="s">
        <v>19</v>
      </c>
      <c r="G267" s="513">
        <f t="shared" si="183"/>
        <v>1160.4780971304936</v>
      </c>
      <c r="H267" s="513">
        <f t="shared" si="184"/>
        <v>1009.1113888091249</v>
      </c>
      <c r="I267" s="503">
        <v>5.5E-2</v>
      </c>
      <c r="J267" s="513">
        <f t="shared" si="189"/>
        <v>1105.2172353623748</v>
      </c>
      <c r="K267" s="513">
        <f t="shared" si="190"/>
        <v>961.05846553249989</v>
      </c>
      <c r="L267" s="503">
        <f t="shared" si="191"/>
        <v>5.4999999999999875E-2</v>
      </c>
      <c r="M267" s="513">
        <f t="shared" si="188"/>
        <v>1047.5992752249999</v>
      </c>
      <c r="N267" s="513">
        <f t="shared" si="181"/>
        <v>910.95589150000001</v>
      </c>
      <c r="O267" s="515">
        <f t="shared" si="182"/>
        <v>5.4999999999999924E-2</v>
      </c>
      <c r="P267" s="257">
        <v>992.985095</v>
      </c>
      <c r="Q267" s="257">
        <v>863.46530000000007</v>
      </c>
      <c r="R267" s="360">
        <v>9.0000000000000149E-2</v>
      </c>
    </row>
    <row r="268" spans="1:18" ht="25.5" x14ac:dyDescent="0.2">
      <c r="A268" s="391" t="s">
        <v>382</v>
      </c>
      <c r="B268" s="392" t="s">
        <v>19</v>
      </c>
      <c r="C268" s="511">
        <f t="shared" si="178"/>
        <v>1792.9576720018592</v>
      </c>
      <c r="D268" s="511">
        <f t="shared" si="179"/>
        <v>1559.0936278277038</v>
      </c>
      <c r="E268" s="507">
        <v>0.03</v>
      </c>
      <c r="F268" s="392" t="s">
        <v>19</v>
      </c>
      <c r="G268" s="513">
        <f t="shared" si="183"/>
        <v>1740.7356038853004</v>
      </c>
      <c r="H268" s="513">
        <f t="shared" si="184"/>
        <v>1513.6831338133047</v>
      </c>
      <c r="I268" s="503">
        <v>5.5E-2</v>
      </c>
      <c r="J268" s="513">
        <f t="shared" si="189"/>
        <v>1657.8434322717146</v>
      </c>
      <c r="K268" s="513">
        <f t="shared" si="190"/>
        <v>1441.6029845840997</v>
      </c>
      <c r="L268" s="503">
        <f t="shared" si="191"/>
        <v>5.4999999999999931E-2</v>
      </c>
      <c r="M268" s="513">
        <f t="shared" si="188"/>
        <v>1571.4155756129996</v>
      </c>
      <c r="N268" s="513">
        <f t="shared" si="181"/>
        <v>1366.4483266199998</v>
      </c>
      <c r="O268" s="515">
        <f t="shared" si="182"/>
        <v>5.4999999999999917E-2</v>
      </c>
      <c r="P268" s="257">
        <v>1489.4934365999998</v>
      </c>
      <c r="Q268" s="257">
        <v>1295.2116839999999</v>
      </c>
      <c r="R268" s="360">
        <v>8.9999999999999983E-2</v>
      </c>
    </row>
    <row r="269" spans="1:18" ht="38.25" x14ac:dyDescent="0.2">
      <c r="A269" s="391" t="s">
        <v>383</v>
      </c>
      <c r="B269" s="392" t="s">
        <v>19</v>
      </c>
      <c r="C269" s="511">
        <f t="shared" si="178"/>
        <v>373.53284833372084</v>
      </c>
      <c r="D269" s="511">
        <f t="shared" si="179"/>
        <v>324.81117246410508</v>
      </c>
      <c r="E269" s="507">
        <v>0.03</v>
      </c>
      <c r="F269" s="392" t="s">
        <v>19</v>
      </c>
      <c r="G269" s="513">
        <f t="shared" si="183"/>
        <v>362.65325080943762</v>
      </c>
      <c r="H269" s="513">
        <f t="shared" si="184"/>
        <v>315.35065287777189</v>
      </c>
      <c r="I269" s="503">
        <v>5.5E-2</v>
      </c>
      <c r="J269" s="513">
        <f t="shared" si="189"/>
        <v>345.38404838994057</v>
      </c>
      <c r="K269" s="513">
        <f t="shared" si="190"/>
        <v>300.3339551216875</v>
      </c>
      <c r="L269" s="503">
        <f t="shared" si="191"/>
        <v>5.4999999999999855E-2</v>
      </c>
      <c r="M269" s="513">
        <f t="shared" si="188"/>
        <v>327.37824491937499</v>
      </c>
      <c r="N269" s="513">
        <f t="shared" si="181"/>
        <v>284.67673471250004</v>
      </c>
      <c r="O269" s="515">
        <f t="shared" si="182"/>
        <v>5.5000000000000007E-2</v>
      </c>
      <c r="P269" s="257">
        <v>310.31113262500003</v>
      </c>
      <c r="Q269" s="257">
        <v>269.83576750000003</v>
      </c>
      <c r="R269" s="360">
        <v>9.0000000000000177E-2</v>
      </c>
    </row>
    <row r="270" spans="1:18" x14ac:dyDescent="0.2">
      <c r="A270" s="394" t="s">
        <v>384</v>
      </c>
      <c r="B270" s="392" t="s">
        <v>19</v>
      </c>
      <c r="C270" s="511">
        <f t="shared" si="178"/>
        <v>4.7119421737388167</v>
      </c>
      <c r="D270" s="511">
        <f t="shared" si="179"/>
        <v>4.0973410206424496</v>
      </c>
      <c r="E270" s="507">
        <v>0.03</v>
      </c>
      <c r="F270" s="392" t="s">
        <v>19</v>
      </c>
      <c r="G270" s="513">
        <f t="shared" si="183"/>
        <v>4.574701139552249</v>
      </c>
      <c r="H270" s="513">
        <f t="shared" si="184"/>
        <v>3.9780009909149996</v>
      </c>
      <c r="I270" s="503">
        <v>5.5E-2</v>
      </c>
      <c r="J270" s="513">
        <f t="shared" si="189"/>
        <v>4.3568582281449988</v>
      </c>
      <c r="K270" s="513">
        <f t="shared" si="190"/>
        <v>3.7885723722999995</v>
      </c>
      <c r="L270" s="503">
        <f t="shared" si="191"/>
        <v>5.4999999999999938E-2</v>
      </c>
      <c r="M270" s="513">
        <f t="shared" si="188"/>
        <v>4.1297234389999993</v>
      </c>
      <c r="N270" s="513">
        <f t="shared" si="181"/>
        <v>3.5910638599999998</v>
      </c>
      <c r="O270" s="515">
        <f t="shared" si="182"/>
        <v>5.4999999999999903E-2</v>
      </c>
      <c r="P270" s="257">
        <v>3.9144297999999997</v>
      </c>
      <c r="Q270" s="257">
        <v>3.4038520000000001</v>
      </c>
      <c r="R270" s="360">
        <v>9.0000000000000108E-2</v>
      </c>
    </row>
    <row r="271" spans="1:18" x14ac:dyDescent="0.2">
      <c r="A271" s="394" t="s">
        <v>385</v>
      </c>
      <c r="B271" s="392" t="s">
        <v>19</v>
      </c>
      <c r="C271" s="511">
        <f t="shared" si="178"/>
        <v>104.58601378872986</v>
      </c>
      <c r="D271" s="511">
        <f t="shared" si="179"/>
        <v>90.944359816286834</v>
      </c>
      <c r="E271" s="507">
        <v>0.03</v>
      </c>
      <c r="F271" s="392" t="s">
        <v>19</v>
      </c>
      <c r="G271" s="513">
        <f t="shared" si="183"/>
        <v>101.53981921235908</v>
      </c>
      <c r="H271" s="513">
        <f t="shared" si="184"/>
        <v>88.295494967268766</v>
      </c>
      <c r="I271" s="503">
        <v>5.5E-2</v>
      </c>
      <c r="J271" s="513">
        <f t="shared" si="189"/>
        <v>96.70458972605627</v>
      </c>
      <c r="K271" s="513">
        <f t="shared" si="190"/>
        <v>84.090947587875007</v>
      </c>
      <c r="L271" s="503">
        <f t="shared" si="191"/>
        <v>5.4999999999999861E-2</v>
      </c>
      <c r="M271" s="513">
        <f t="shared" si="188"/>
        <v>91.663118223750018</v>
      </c>
      <c r="N271" s="513">
        <f t="shared" si="181"/>
        <v>79.707059325000017</v>
      </c>
      <c r="O271" s="515">
        <f t="shared" si="182"/>
        <v>5.5000000000000007E-2</v>
      </c>
      <c r="P271" s="257">
        <v>86.884472250000016</v>
      </c>
      <c r="Q271" s="257">
        <v>75.551715000000016</v>
      </c>
      <c r="R271" s="360">
        <v>9.0000000000000149E-2</v>
      </c>
    </row>
    <row r="272" spans="1:18" ht="38.25" x14ac:dyDescent="0.2">
      <c r="A272" s="391" t="s">
        <v>386</v>
      </c>
      <c r="B272" s="392" t="s">
        <v>19</v>
      </c>
      <c r="C272" s="511">
        <f t="shared" si="178"/>
        <v>222.86212983899807</v>
      </c>
      <c r="D272" s="511">
        <f t="shared" si="179"/>
        <v>193.79315638173748</v>
      </c>
      <c r="E272" s="507">
        <v>0.03</v>
      </c>
      <c r="F272" s="392" t="s">
        <v>19</v>
      </c>
      <c r="G272" s="513">
        <f t="shared" si="183"/>
        <v>216.37099984368746</v>
      </c>
      <c r="H272" s="513">
        <f t="shared" si="184"/>
        <v>188.14869551624997</v>
      </c>
      <c r="I272" s="503">
        <v>5.5E-2</v>
      </c>
      <c r="J272" s="513">
        <f t="shared" si="189"/>
        <v>206.06761889874997</v>
      </c>
      <c r="K272" s="513">
        <f t="shared" si="190"/>
        <v>179.18923382499997</v>
      </c>
      <c r="L272" s="503">
        <f t="shared" si="191"/>
        <v>5.4999999999999903E-2</v>
      </c>
      <c r="M272" s="513">
        <f t="shared" si="188"/>
        <v>195.32475724999998</v>
      </c>
      <c r="N272" s="513">
        <f t="shared" si="181"/>
        <v>169.84761499999999</v>
      </c>
      <c r="O272" s="515">
        <f t="shared" si="182"/>
        <v>5.4999999999999973E-2</v>
      </c>
      <c r="P272" s="257">
        <v>185.14194999999998</v>
      </c>
      <c r="Q272" s="257">
        <v>160.99299999999999</v>
      </c>
      <c r="R272" s="360">
        <v>9.0000000000000052E-2</v>
      </c>
    </row>
    <row r="273" spans="1:18" x14ac:dyDescent="0.2">
      <c r="A273" s="394" t="s">
        <v>384</v>
      </c>
      <c r="B273" s="392" t="s">
        <v>19</v>
      </c>
      <c r="C273" s="511">
        <f t="shared" si="178"/>
        <v>4.7119421737388167</v>
      </c>
      <c r="D273" s="511">
        <f t="shared" si="179"/>
        <v>4.0973410206424496</v>
      </c>
      <c r="E273" s="507">
        <v>0.03</v>
      </c>
      <c r="F273" s="392" t="s">
        <v>19</v>
      </c>
      <c r="G273" s="513">
        <f t="shared" si="183"/>
        <v>4.574701139552249</v>
      </c>
      <c r="H273" s="513">
        <f t="shared" si="184"/>
        <v>3.9780009909149996</v>
      </c>
      <c r="I273" s="503">
        <v>5.5E-2</v>
      </c>
      <c r="J273" s="513">
        <f t="shared" si="189"/>
        <v>4.3568582281449988</v>
      </c>
      <c r="K273" s="513">
        <f t="shared" si="190"/>
        <v>3.7885723722999995</v>
      </c>
      <c r="L273" s="503">
        <f t="shared" si="191"/>
        <v>5.4999999999999938E-2</v>
      </c>
      <c r="M273" s="513">
        <f t="shared" si="188"/>
        <v>4.1297234389999993</v>
      </c>
      <c r="N273" s="513">
        <f t="shared" si="181"/>
        <v>3.5910638599999998</v>
      </c>
      <c r="O273" s="515">
        <f t="shared" si="182"/>
        <v>5.4999999999999903E-2</v>
      </c>
      <c r="P273" s="257">
        <v>3.9144297999999997</v>
      </c>
      <c r="Q273" s="257">
        <v>3.4038520000000001</v>
      </c>
      <c r="R273" s="360">
        <v>9.0000000000000108E-2</v>
      </c>
    </row>
    <row r="274" spans="1:18" s="244" customFormat="1" ht="12.75" x14ac:dyDescent="0.2">
      <c r="A274" s="492" t="s">
        <v>2</v>
      </c>
      <c r="B274" s="493" t="s">
        <v>666</v>
      </c>
      <c r="C274" s="1032" t="s">
        <v>938</v>
      </c>
      <c r="D274" s="1033"/>
      <c r="E274" s="1034"/>
      <c r="F274" s="493" t="s">
        <v>666</v>
      </c>
      <c r="G274" s="1032" t="s">
        <v>849</v>
      </c>
      <c r="H274" s="1033"/>
      <c r="I274" s="1034"/>
      <c r="J274" s="1032" t="s">
        <v>766</v>
      </c>
      <c r="K274" s="1033"/>
      <c r="L274" s="1034"/>
      <c r="M274" s="996" t="s">
        <v>699</v>
      </c>
      <c r="N274" s="997"/>
      <c r="O274" s="998"/>
      <c r="P274" s="996" t="s">
        <v>664</v>
      </c>
      <c r="Q274" s="997"/>
      <c r="R274" s="998"/>
    </row>
    <row r="275" spans="1:18" s="244" customFormat="1" ht="12.75" x14ac:dyDescent="0.2">
      <c r="A275" s="271"/>
      <c r="B275" s="312"/>
      <c r="C275" s="1032" t="s">
        <v>8</v>
      </c>
      <c r="D275" s="1033"/>
      <c r="E275" s="1034"/>
      <c r="F275" s="312"/>
      <c r="G275" s="1032" t="s">
        <v>8</v>
      </c>
      <c r="H275" s="1033"/>
      <c r="I275" s="1034"/>
      <c r="J275" s="1033" t="s">
        <v>8</v>
      </c>
      <c r="K275" s="1033"/>
      <c r="L275" s="1034"/>
      <c r="M275" s="999" t="s">
        <v>8</v>
      </c>
      <c r="N275" s="1000"/>
      <c r="O275" s="1001"/>
      <c r="P275" s="999" t="s">
        <v>8</v>
      </c>
      <c r="Q275" s="1000"/>
      <c r="R275" s="1001"/>
    </row>
    <row r="276" spans="1:18" s="244" customFormat="1" ht="12.75" customHeight="1" x14ac:dyDescent="0.2">
      <c r="A276" s="271"/>
      <c r="B276" s="312"/>
      <c r="C276" s="495" t="s">
        <v>9</v>
      </c>
      <c r="D276" s="493" t="s">
        <v>10</v>
      </c>
      <c r="E276" s="496" t="s">
        <v>11</v>
      </c>
      <c r="F276" s="312"/>
      <c r="G276" s="495" t="s">
        <v>9</v>
      </c>
      <c r="H276" s="493" t="s">
        <v>10</v>
      </c>
      <c r="I276" s="496" t="s">
        <v>11</v>
      </c>
      <c r="J276" s="495" t="s">
        <v>9</v>
      </c>
      <c r="K276" s="493" t="s">
        <v>10</v>
      </c>
      <c r="L276" s="496" t="s">
        <v>11</v>
      </c>
      <c r="M276" s="273" t="s">
        <v>9</v>
      </c>
      <c r="N276" s="274" t="s">
        <v>10</v>
      </c>
      <c r="O276" s="497" t="s">
        <v>11</v>
      </c>
      <c r="P276" s="273" t="s">
        <v>9</v>
      </c>
      <c r="Q276" s="274" t="s">
        <v>10</v>
      </c>
      <c r="R276" s="497" t="s">
        <v>11</v>
      </c>
    </row>
    <row r="277" spans="1:18" s="244" customFormat="1" ht="12.75" x14ac:dyDescent="0.2">
      <c r="A277" s="529"/>
      <c r="B277" s="498"/>
      <c r="C277" s="1032" t="s">
        <v>939</v>
      </c>
      <c r="D277" s="1033"/>
      <c r="E277" s="1034"/>
      <c r="F277" s="498"/>
      <c r="G277" s="1032" t="s">
        <v>850</v>
      </c>
      <c r="H277" s="1033"/>
      <c r="I277" s="1034"/>
      <c r="J277" s="1033" t="s">
        <v>767</v>
      </c>
      <c r="K277" s="1033"/>
      <c r="L277" s="1034"/>
      <c r="M277" s="992" t="s">
        <v>700</v>
      </c>
      <c r="N277" s="993"/>
      <c r="O277" s="1045"/>
      <c r="P277" s="992" t="s">
        <v>665</v>
      </c>
      <c r="Q277" s="993"/>
      <c r="R277" s="1045"/>
    </row>
    <row r="278" spans="1:18" x14ac:dyDescent="0.2">
      <c r="A278" s="394"/>
      <c r="B278" s="392"/>
      <c r="C278" s="394"/>
      <c r="D278" s="394"/>
      <c r="E278" s="545"/>
      <c r="F278" s="392"/>
      <c r="G278" s="513"/>
      <c r="H278" s="513"/>
      <c r="I278" s="503"/>
      <c r="J278" s="513"/>
      <c r="K278" s="513"/>
      <c r="L278" s="503"/>
      <c r="M278" s="513"/>
      <c r="N278" s="513"/>
      <c r="O278" s="515"/>
      <c r="P278" s="257"/>
      <c r="Q278" s="257"/>
      <c r="R278" s="360"/>
    </row>
    <row r="279" spans="1:18" x14ac:dyDescent="0.2">
      <c r="A279" s="391" t="s">
        <v>387</v>
      </c>
      <c r="B279" s="392" t="s">
        <v>19</v>
      </c>
      <c r="C279" s="511">
        <f t="shared" ref="C279:C284" si="192">D279*1.15</f>
        <v>104.58601378872986</v>
      </c>
      <c r="D279" s="511">
        <f t="shared" ref="D279:D284" si="193">H279*1.03</f>
        <v>90.944359816286834</v>
      </c>
      <c r="E279" s="507">
        <v>0.03</v>
      </c>
      <c r="F279" s="392" t="s">
        <v>19</v>
      </c>
      <c r="G279" s="513">
        <f t="shared" si="183"/>
        <v>101.53981921235908</v>
      </c>
      <c r="H279" s="513">
        <f t="shared" si="184"/>
        <v>88.295494967268766</v>
      </c>
      <c r="I279" s="503">
        <v>5.5E-2</v>
      </c>
      <c r="J279" s="513">
        <f t="shared" si="189"/>
        <v>96.70458972605627</v>
      </c>
      <c r="K279" s="513">
        <f t="shared" si="190"/>
        <v>84.090947587875007</v>
      </c>
      <c r="L279" s="503">
        <f t="shared" si="191"/>
        <v>5.4999999999999861E-2</v>
      </c>
      <c r="M279" s="513">
        <f t="shared" si="188"/>
        <v>91.663118223750018</v>
      </c>
      <c r="N279" s="513">
        <f t="shared" si="181"/>
        <v>79.707059325000017</v>
      </c>
      <c r="O279" s="515">
        <f t="shared" si="182"/>
        <v>5.5000000000000007E-2</v>
      </c>
      <c r="P279" s="257">
        <v>86.884472250000016</v>
      </c>
      <c r="Q279" s="257">
        <v>75.551715000000016</v>
      </c>
      <c r="R279" s="360">
        <v>9.0000000000000149E-2</v>
      </c>
    </row>
    <row r="280" spans="1:18" ht="27" customHeight="1" x14ac:dyDescent="0.2">
      <c r="A280" s="391" t="s">
        <v>388</v>
      </c>
      <c r="B280" s="392" t="s">
        <v>19</v>
      </c>
      <c r="C280" s="511">
        <f t="shared" si="192"/>
        <v>373.53284833372084</v>
      </c>
      <c r="D280" s="511">
        <f t="shared" si="193"/>
        <v>324.81117246410508</v>
      </c>
      <c r="E280" s="507">
        <v>0.03</v>
      </c>
      <c r="F280" s="392" t="s">
        <v>19</v>
      </c>
      <c r="G280" s="513">
        <f t="shared" si="183"/>
        <v>362.65325080943762</v>
      </c>
      <c r="H280" s="513">
        <f t="shared" si="184"/>
        <v>315.35065287777189</v>
      </c>
      <c r="I280" s="503">
        <v>5.5E-2</v>
      </c>
      <c r="J280" s="513">
        <f t="shared" si="189"/>
        <v>345.38404838994057</v>
      </c>
      <c r="K280" s="513">
        <f t="shared" si="190"/>
        <v>300.3339551216875</v>
      </c>
      <c r="L280" s="503">
        <f t="shared" si="191"/>
        <v>5.4999999999999855E-2</v>
      </c>
      <c r="M280" s="513">
        <f t="shared" si="188"/>
        <v>327.37824491937499</v>
      </c>
      <c r="N280" s="513">
        <f t="shared" si="181"/>
        <v>284.67673471250004</v>
      </c>
      <c r="O280" s="515">
        <f t="shared" si="182"/>
        <v>5.5000000000000007E-2</v>
      </c>
      <c r="P280" s="257">
        <v>310.31113262500003</v>
      </c>
      <c r="Q280" s="257">
        <v>269.83576750000003</v>
      </c>
      <c r="R280" s="360">
        <v>9.0000000000000177E-2</v>
      </c>
    </row>
    <row r="281" spans="1:18" ht="25.5" x14ac:dyDescent="0.2">
      <c r="A281" s="394" t="s">
        <v>389</v>
      </c>
      <c r="B281" s="392" t="s">
        <v>19</v>
      </c>
      <c r="C281" s="511">
        <f t="shared" si="192"/>
        <v>448.23941800046481</v>
      </c>
      <c r="D281" s="511">
        <f t="shared" si="193"/>
        <v>389.77340695692595</v>
      </c>
      <c r="E281" s="507">
        <v>0.03</v>
      </c>
      <c r="F281" s="392" t="s">
        <v>19</v>
      </c>
      <c r="G281" s="513">
        <f t="shared" si="183"/>
        <v>435.1839009713251</v>
      </c>
      <c r="H281" s="513">
        <f t="shared" si="184"/>
        <v>378.42078345332618</v>
      </c>
      <c r="I281" s="503">
        <v>5.5E-2</v>
      </c>
      <c r="J281" s="513">
        <f t="shared" si="189"/>
        <v>414.46085806792865</v>
      </c>
      <c r="K281" s="513">
        <f t="shared" si="190"/>
        <v>360.40074614602491</v>
      </c>
      <c r="L281" s="503">
        <f t="shared" si="191"/>
        <v>5.4999999999999931E-2</v>
      </c>
      <c r="M281" s="513">
        <f t="shared" si="188"/>
        <v>392.85389390324991</v>
      </c>
      <c r="N281" s="513">
        <f t="shared" si="181"/>
        <v>341.61208165499994</v>
      </c>
      <c r="O281" s="515">
        <f t="shared" si="182"/>
        <v>5.4999999999999917E-2</v>
      </c>
      <c r="P281" s="257">
        <v>372.37335914999994</v>
      </c>
      <c r="Q281" s="257">
        <v>323.80292099999997</v>
      </c>
      <c r="R281" s="360">
        <v>8.9999999999999983E-2</v>
      </c>
    </row>
    <row r="282" spans="1:18" x14ac:dyDescent="0.2">
      <c r="A282" s="391" t="s">
        <v>390</v>
      </c>
      <c r="B282" s="392" t="s">
        <v>19</v>
      </c>
      <c r="C282" s="511">
        <f t="shared" si="192"/>
        <v>104.58601378872986</v>
      </c>
      <c r="D282" s="511">
        <f t="shared" si="193"/>
        <v>90.944359816286834</v>
      </c>
      <c r="E282" s="507">
        <v>0.03</v>
      </c>
      <c r="F282" s="392" t="s">
        <v>19</v>
      </c>
      <c r="G282" s="513">
        <f t="shared" si="183"/>
        <v>101.53981921235908</v>
      </c>
      <c r="H282" s="513">
        <f t="shared" si="184"/>
        <v>88.295494967268766</v>
      </c>
      <c r="I282" s="503">
        <v>5.5E-2</v>
      </c>
      <c r="J282" s="513">
        <f t="shared" si="189"/>
        <v>96.70458972605627</v>
      </c>
      <c r="K282" s="513">
        <f t="shared" si="190"/>
        <v>84.090947587875007</v>
      </c>
      <c r="L282" s="503">
        <f t="shared" si="191"/>
        <v>5.4999999999999861E-2</v>
      </c>
      <c r="M282" s="513">
        <f t="shared" si="188"/>
        <v>91.663118223750018</v>
      </c>
      <c r="N282" s="513">
        <f t="shared" si="181"/>
        <v>79.707059325000017</v>
      </c>
      <c r="O282" s="515">
        <f t="shared" si="182"/>
        <v>5.5000000000000007E-2</v>
      </c>
      <c r="P282" s="257">
        <v>86.884472250000016</v>
      </c>
      <c r="Q282" s="257">
        <v>75.551715000000016</v>
      </c>
      <c r="R282" s="360">
        <v>9.0000000000000149E-2</v>
      </c>
    </row>
    <row r="283" spans="1:18" x14ac:dyDescent="0.2">
      <c r="A283" s="391" t="s">
        <v>391</v>
      </c>
      <c r="B283" s="392" t="s">
        <v>19</v>
      </c>
      <c r="C283" s="511">
        <f t="shared" si="192"/>
        <v>4.2821366376207495</v>
      </c>
      <c r="D283" s="511">
        <f t="shared" si="193"/>
        <v>3.7235970761919561</v>
      </c>
      <c r="E283" s="507">
        <v>0.03</v>
      </c>
      <c r="F283" s="392" t="s">
        <v>19</v>
      </c>
      <c r="G283" s="513">
        <f t="shared" si="183"/>
        <v>4.1574142112822807</v>
      </c>
      <c r="H283" s="513">
        <f t="shared" si="184"/>
        <v>3.6151427924193746</v>
      </c>
      <c r="I283" s="503">
        <v>5.5E-2</v>
      </c>
      <c r="J283" s="513">
        <f t="shared" si="189"/>
        <v>3.9594421059831237</v>
      </c>
      <c r="K283" s="513">
        <f t="shared" si="190"/>
        <v>3.4429931356374994</v>
      </c>
      <c r="L283" s="503">
        <f t="shared" si="191"/>
        <v>5.499999999999991E-2</v>
      </c>
      <c r="M283" s="513">
        <f t="shared" si="188"/>
        <v>3.7530256928749992</v>
      </c>
      <c r="N283" s="513">
        <f t="shared" si="181"/>
        <v>3.2635006024999997</v>
      </c>
      <c r="O283" s="515">
        <f t="shared" si="182"/>
        <v>5.4999999999999917E-2</v>
      </c>
      <c r="P283" s="257">
        <v>3.5573703249999995</v>
      </c>
      <c r="Q283" s="257">
        <v>3.0933655</v>
      </c>
      <c r="R283" s="360">
        <v>9.0000000000000094E-2</v>
      </c>
    </row>
    <row r="284" spans="1:18" x14ac:dyDescent="0.2">
      <c r="A284" s="394" t="s">
        <v>392</v>
      </c>
      <c r="B284" s="392" t="s">
        <v>19</v>
      </c>
      <c r="C284" s="511">
        <f t="shared" si="192"/>
        <v>373.53284833372084</v>
      </c>
      <c r="D284" s="511">
        <f t="shared" si="193"/>
        <v>324.81117246410508</v>
      </c>
      <c r="E284" s="507">
        <v>0.03</v>
      </c>
      <c r="F284" s="392" t="s">
        <v>19</v>
      </c>
      <c r="G284" s="513">
        <f t="shared" si="183"/>
        <v>362.65325080943762</v>
      </c>
      <c r="H284" s="513">
        <f t="shared" si="184"/>
        <v>315.35065287777189</v>
      </c>
      <c r="I284" s="503">
        <v>5.5E-2</v>
      </c>
      <c r="J284" s="513">
        <f t="shared" si="189"/>
        <v>345.38404838994057</v>
      </c>
      <c r="K284" s="513">
        <f t="shared" si="190"/>
        <v>300.3339551216875</v>
      </c>
      <c r="L284" s="503">
        <f t="shared" si="191"/>
        <v>5.4999999999999855E-2</v>
      </c>
      <c r="M284" s="513">
        <f t="shared" si="188"/>
        <v>327.37824491937499</v>
      </c>
      <c r="N284" s="513">
        <f t="shared" si="181"/>
        <v>284.67673471250004</v>
      </c>
      <c r="O284" s="515">
        <f t="shared" si="182"/>
        <v>5.5000000000000007E-2</v>
      </c>
      <c r="P284" s="257">
        <v>310.31113262500003</v>
      </c>
      <c r="Q284" s="257">
        <v>269.83576750000003</v>
      </c>
      <c r="R284" s="360">
        <v>9.0000000000000177E-2</v>
      </c>
    </row>
    <row r="285" spans="1:18" x14ac:dyDescent="0.2">
      <c r="A285" s="394" t="s">
        <v>393</v>
      </c>
      <c r="B285" s="392" t="s">
        <v>19</v>
      </c>
      <c r="C285" s="394"/>
      <c r="D285" s="394"/>
      <c r="E285" s="545"/>
      <c r="F285" s="392" t="s">
        <v>19</v>
      </c>
      <c r="G285" s="585"/>
      <c r="H285" s="585"/>
      <c r="I285" s="503"/>
      <c r="J285" s="1054" t="s">
        <v>677</v>
      </c>
      <c r="K285" s="1054"/>
      <c r="L285" s="1054"/>
      <c r="M285" s="1054" t="s">
        <v>677</v>
      </c>
      <c r="N285" s="1054"/>
      <c r="O285" s="1054"/>
      <c r="P285" s="1049" t="s">
        <v>677</v>
      </c>
      <c r="Q285" s="1049"/>
      <c r="R285" s="1050"/>
    </row>
    <row r="286" spans="1:18" x14ac:dyDescent="0.2">
      <c r="A286" s="376"/>
      <c r="B286" s="255"/>
      <c r="C286" s="376"/>
      <c r="D286" s="376"/>
      <c r="E286" s="507"/>
      <c r="F286" s="255"/>
      <c r="G286" s="254"/>
      <c r="H286" s="254"/>
      <c r="I286" s="255"/>
      <c r="J286" s="254"/>
      <c r="K286" s="254"/>
      <c r="L286" s="508"/>
      <c r="M286" s="254"/>
      <c r="N286" s="254"/>
      <c r="O286" s="255"/>
    </row>
    <row r="287" spans="1:18" x14ac:dyDescent="0.2">
      <c r="A287" s="399" t="s">
        <v>246</v>
      </c>
      <c r="B287" s="312"/>
      <c r="C287" s="399"/>
      <c r="D287" s="399"/>
      <c r="E287" s="512"/>
      <c r="F287" s="312"/>
      <c r="G287" s="532"/>
      <c r="H287" s="532"/>
      <c r="I287" s="503"/>
      <c r="J287" s="437"/>
      <c r="K287" s="437"/>
      <c r="L287" s="503"/>
      <c r="M287" s="437"/>
      <c r="N287" s="437"/>
      <c r="O287" s="312"/>
      <c r="P287" s="165"/>
      <c r="Q287" s="165"/>
      <c r="R287" s="258"/>
    </row>
    <row r="288" spans="1:18" x14ac:dyDescent="0.2">
      <c r="A288" s="235" t="s">
        <v>247</v>
      </c>
      <c r="B288" s="312" t="s">
        <v>19</v>
      </c>
      <c r="C288" s="511">
        <f t="shared" ref="C288:C321" si="194">D288*1.15</f>
        <v>124.62684892312394</v>
      </c>
      <c r="D288" s="511">
        <f t="shared" ref="D288:D321" si="195">H288*1.03</f>
        <v>108.37117297662952</v>
      </c>
      <c r="E288" s="507">
        <v>0.03</v>
      </c>
      <c r="F288" s="312" t="s">
        <v>19</v>
      </c>
      <c r="G288" s="513">
        <f>H288*1.15</f>
        <v>120.99694070206208</v>
      </c>
      <c r="H288" s="513">
        <f>K288*1.05</f>
        <v>105.21473104527138</v>
      </c>
      <c r="I288" s="503">
        <v>5.5E-2</v>
      </c>
      <c r="J288" s="513">
        <f t="shared" ref="J288" si="196">M288*1.055</f>
        <v>115.23518162101151</v>
      </c>
      <c r="K288" s="513">
        <f t="shared" ref="K288" si="197">N288*1.055</f>
        <v>100.20450575740131</v>
      </c>
      <c r="L288" s="503">
        <f t="shared" ref="L288" si="198">(K288-N288)/N288</f>
        <v>5.4999999999999882E-2</v>
      </c>
      <c r="M288" s="513">
        <f>N288*1.15</f>
        <v>109.22766030427631</v>
      </c>
      <c r="N288" s="513">
        <f t="shared" ref="N288:N327" si="199">Q288*1.055</f>
        <v>94.980574177631581</v>
      </c>
      <c r="O288" s="515">
        <f t="shared" ref="O288:O327" si="200">(N288-Q288)/Q288</f>
        <v>5.4999999999999903E-2</v>
      </c>
      <c r="P288" s="257">
        <v>103.53332730263158</v>
      </c>
      <c r="Q288" s="257">
        <v>90.028980263157905</v>
      </c>
      <c r="R288" s="360">
        <v>9.0000000000000066E-2</v>
      </c>
    </row>
    <row r="289" spans="1:18" ht="25.5" x14ac:dyDescent="0.2">
      <c r="A289" s="235" t="s">
        <v>248</v>
      </c>
      <c r="B289" s="312" t="s">
        <v>19</v>
      </c>
      <c r="C289" s="511">
        <f t="shared" si="194"/>
        <v>80.640902244374331</v>
      </c>
      <c r="D289" s="511">
        <f t="shared" si="195"/>
        <v>70.122523690760289</v>
      </c>
      <c r="E289" s="507">
        <v>0.03</v>
      </c>
      <c r="F289" s="312" t="s">
        <v>19</v>
      </c>
      <c r="G289" s="513">
        <f t="shared" ref="G289:G327" si="201">H289*1.15</f>
        <v>78.292138101334302</v>
      </c>
      <c r="H289" s="513">
        <f t="shared" ref="H289:H327" si="202">K289*1.05</f>
        <v>68.080120088116786</v>
      </c>
      <c r="I289" s="503">
        <v>5.5E-2</v>
      </c>
      <c r="J289" s="513">
        <f t="shared" ref="J289:J296" si="203">M289*1.055</f>
        <v>74.563941048889802</v>
      </c>
      <c r="K289" s="513">
        <f t="shared" ref="K289:K296" si="204">N289*1.055</f>
        <v>64.838209607730263</v>
      </c>
      <c r="L289" s="503">
        <f t="shared" ref="L289:L296" si="205">(K289-N289)/N289</f>
        <v>5.4999999999999841E-2</v>
      </c>
      <c r="M289" s="513">
        <f t="shared" ref="M289:M291" si="206">N289*1.15</f>
        <v>70.676721373355264</v>
      </c>
      <c r="N289" s="513">
        <f t="shared" si="199"/>
        <v>61.458018585526325</v>
      </c>
      <c r="O289" s="515">
        <f t="shared" si="200"/>
        <v>5.4999999999999889E-2</v>
      </c>
      <c r="P289" s="257">
        <v>66.992152960526326</v>
      </c>
      <c r="Q289" s="257">
        <v>58.254046052631594</v>
      </c>
      <c r="R289" s="360">
        <v>9.0000000000000066E-2</v>
      </c>
    </row>
    <row r="290" spans="1:18" x14ac:dyDescent="0.2">
      <c r="A290" s="235" t="s">
        <v>739</v>
      </c>
      <c r="B290" s="312" t="s">
        <v>19</v>
      </c>
      <c r="C290" s="511">
        <f t="shared" si="194"/>
        <v>109.96486669687407</v>
      </c>
      <c r="D290" s="511">
        <f t="shared" si="195"/>
        <v>95.621623214673107</v>
      </c>
      <c r="E290" s="507">
        <v>0.03</v>
      </c>
      <c r="F290" s="312" t="s">
        <v>19</v>
      </c>
      <c r="G290" s="513">
        <f t="shared" si="201"/>
        <v>106.76200650181947</v>
      </c>
      <c r="H290" s="513">
        <f t="shared" si="202"/>
        <v>92.836527392886509</v>
      </c>
      <c r="I290" s="503">
        <v>5.5E-2</v>
      </c>
      <c r="J290" s="513">
        <f t="shared" si="203"/>
        <v>101.67810143030427</v>
      </c>
      <c r="K290" s="513">
        <f t="shared" si="204"/>
        <v>88.415740374177631</v>
      </c>
      <c r="L290" s="503">
        <f t="shared" si="205"/>
        <v>5.4999999999999903E-2</v>
      </c>
      <c r="M290" s="513">
        <f t="shared" si="206"/>
        <v>96.37734732730263</v>
      </c>
      <c r="N290" s="513">
        <f t="shared" si="199"/>
        <v>83.806388980263165</v>
      </c>
      <c r="O290" s="515">
        <f t="shared" si="200"/>
        <v>5.4999999999999868E-2</v>
      </c>
      <c r="P290" s="257">
        <v>91.352935855263169</v>
      </c>
      <c r="Q290" s="257">
        <v>79.437335526315806</v>
      </c>
      <c r="R290" s="360">
        <v>9.0000000000000094E-2</v>
      </c>
    </row>
    <row r="291" spans="1:18" x14ac:dyDescent="0.2">
      <c r="A291" s="235" t="s">
        <v>738</v>
      </c>
      <c r="B291" s="312" t="s">
        <v>19</v>
      </c>
      <c r="C291" s="511">
        <f t="shared" si="194"/>
        <v>109.96486669687407</v>
      </c>
      <c r="D291" s="511">
        <f t="shared" si="195"/>
        <v>95.621623214673107</v>
      </c>
      <c r="E291" s="507">
        <v>0.03</v>
      </c>
      <c r="F291" s="312" t="s">
        <v>19</v>
      </c>
      <c r="G291" s="513">
        <f t="shared" si="201"/>
        <v>106.76200650181947</v>
      </c>
      <c r="H291" s="513">
        <f t="shared" si="202"/>
        <v>92.836527392886509</v>
      </c>
      <c r="I291" s="503">
        <v>5.5E-2</v>
      </c>
      <c r="J291" s="513">
        <f t="shared" si="203"/>
        <v>101.67810143030427</v>
      </c>
      <c r="K291" s="513">
        <f t="shared" si="204"/>
        <v>88.415740374177631</v>
      </c>
      <c r="L291" s="503">
        <f t="shared" si="205"/>
        <v>5.4999999999999903E-2</v>
      </c>
      <c r="M291" s="513">
        <f t="shared" si="206"/>
        <v>96.37734732730263</v>
      </c>
      <c r="N291" s="513">
        <f t="shared" si="199"/>
        <v>83.806388980263165</v>
      </c>
      <c r="O291" s="515">
        <f t="shared" si="200"/>
        <v>5.4999999999999868E-2</v>
      </c>
      <c r="P291" s="257">
        <v>91.352935855263169</v>
      </c>
      <c r="Q291" s="257">
        <v>79.437335526315806</v>
      </c>
      <c r="R291" s="360">
        <v>9.0000000000000094E-2</v>
      </c>
    </row>
    <row r="292" spans="1:18" x14ac:dyDescent="0.2">
      <c r="A292" s="238" t="s">
        <v>251</v>
      </c>
      <c r="B292" s="312" t="s">
        <v>19</v>
      </c>
      <c r="C292" s="511">
        <f t="shared" si="194"/>
        <v>109.96486669687407</v>
      </c>
      <c r="D292" s="511">
        <f t="shared" si="195"/>
        <v>95.621623214673107</v>
      </c>
      <c r="E292" s="507">
        <v>0.03</v>
      </c>
      <c r="F292" s="312" t="s">
        <v>19</v>
      </c>
      <c r="G292" s="513">
        <f t="shared" si="201"/>
        <v>106.76200650181947</v>
      </c>
      <c r="H292" s="513">
        <f t="shared" si="202"/>
        <v>92.836527392886509</v>
      </c>
      <c r="I292" s="503">
        <v>5.5E-2</v>
      </c>
      <c r="J292" s="513">
        <f t="shared" si="203"/>
        <v>101.67810143030427</v>
      </c>
      <c r="K292" s="513">
        <f t="shared" si="204"/>
        <v>88.415740374177631</v>
      </c>
      <c r="L292" s="503">
        <f t="shared" si="205"/>
        <v>5.4999999999999903E-2</v>
      </c>
      <c r="M292" s="513">
        <f>N292*1.15</f>
        <v>96.37734732730263</v>
      </c>
      <c r="N292" s="513">
        <f t="shared" si="199"/>
        <v>83.806388980263165</v>
      </c>
      <c r="O292" s="515">
        <f t="shared" si="200"/>
        <v>5.4999999999999868E-2</v>
      </c>
      <c r="P292" s="257">
        <v>91.352935855263169</v>
      </c>
      <c r="Q292" s="257">
        <v>79.437335526315806</v>
      </c>
      <c r="R292" s="360">
        <v>9.0000000000000094E-2</v>
      </c>
    </row>
    <row r="293" spans="1:18" x14ac:dyDescent="0.2">
      <c r="A293" s="238" t="s">
        <v>252</v>
      </c>
      <c r="B293" s="312" t="s">
        <v>19</v>
      </c>
      <c r="C293" s="511">
        <f t="shared" si="194"/>
        <v>219.92973339374814</v>
      </c>
      <c r="D293" s="511">
        <f t="shared" si="195"/>
        <v>191.24324642934621</v>
      </c>
      <c r="E293" s="507">
        <v>0.03</v>
      </c>
      <c r="F293" s="312" t="s">
        <v>19</v>
      </c>
      <c r="G293" s="513">
        <f t="shared" si="201"/>
        <v>213.52401300363894</v>
      </c>
      <c r="H293" s="513">
        <f t="shared" si="202"/>
        <v>185.67305478577302</v>
      </c>
      <c r="I293" s="503">
        <v>5.5E-2</v>
      </c>
      <c r="J293" s="513">
        <f t="shared" si="203"/>
        <v>203.35620286060853</v>
      </c>
      <c r="K293" s="513">
        <f t="shared" si="204"/>
        <v>176.83148074835526</v>
      </c>
      <c r="L293" s="503">
        <f t="shared" si="205"/>
        <v>5.4999999999999903E-2</v>
      </c>
      <c r="M293" s="513">
        <f t="shared" ref="M293:M327" si="207">N293*1.15</f>
        <v>192.75469465460526</v>
      </c>
      <c r="N293" s="513">
        <f t="shared" si="199"/>
        <v>167.61277796052633</v>
      </c>
      <c r="O293" s="515">
        <f t="shared" si="200"/>
        <v>5.4999999999999868E-2</v>
      </c>
      <c r="P293" s="257">
        <v>182.70587171052634</v>
      </c>
      <c r="Q293" s="257">
        <v>158.87467105263161</v>
      </c>
      <c r="R293" s="360">
        <v>9.0000000000000094E-2</v>
      </c>
    </row>
    <row r="294" spans="1:18" x14ac:dyDescent="0.2">
      <c r="A294" s="238" t="s">
        <v>253</v>
      </c>
      <c r="B294" s="312" t="s">
        <v>19</v>
      </c>
      <c r="C294" s="511">
        <f t="shared" si="194"/>
        <v>109.96486669687407</v>
      </c>
      <c r="D294" s="511">
        <f t="shared" si="195"/>
        <v>95.621623214673107</v>
      </c>
      <c r="E294" s="507">
        <v>0.03</v>
      </c>
      <c r="F294" s="312" t="s">
        <v>19</v>
      </c>
      <c r="G294" s="513">
        <f t="shared" si="201"/>
        <v>106.76200650181947</v>
      </c>
      <c r="H294" s="513">
        <f t="shared" si="202"/>
        <v>92.836527392886509</v>
      </c>
      <c r="I294" s="503">
        <v>5.5E-2</v>
      </c>
      <c r="J294" s="513">
        <f t="shared" si="203"/>
        <v>101.67810143030427</v>
      </c>
      <c r="K294" s="513">
        <f t="shared" si="204"/>
        <v>88.415740374177631</v>
      </c>
      <c r="L294" s="503">
        <f t="shared" si="205"/>
        <v>5.4999999999999903E-2</v>
      </c>
      <c r="M294" s="513">
        <f t="shared" si="207"/>
        <v>96.37734732730263</v>
      </c>
      <c r="N294" s="513">
        <f t="shared" si="199"/>
        <v>83.806388980263165</v>
      </c>
      <c r="O294" s="515">
        <f t="shared" si="200"/>
        <v>5.4999999999999868E-2</v>
      </c>
      <c r="P294" s="257">
        <v>91.352935855263169</v>
      </c>
      <c r="Q294" s="257">
        <v>79.437335526315806</v>
      </c>
      <c r="R294" s="360">
        <v>9.0000000000000094E-2</v>
      </c>
    </row>
    <row r="295" spans="1:18" x14ac:dyDescent="0.2">
      <c r="A295" s="238" t="s">
        <v>254</v>
      </c>
      <c r="B295" s="312" t="s">
        <v>19</v>
      </c>
      <c r="C295" s="511">
        <f t="shared" si="194"/>
        <v>263.91568007249776</v>
      </c>
      <c r="D295" s="511">
        <f t="shared" si="195"/>
        <v>229.49189571521546</v>
      </c>
      <c r="E295" s="507">
        <v>0.03</v>
      </c>
      <c r="F295" s="312" t="s">
        <v>19</v>
      </c>
      <c r="G295" s="513">
        <f t="shared" si="201"/>
        <v>256.22881560436679</v>
      </c>
      <c r="H295" s="513">
        <f t="shared" si="202"/>
        <v>222.80766574292764</v>
      </c>
      <c r="I295" s="503">
        <v>5.5E-2</v>
      </c>
      <c r="J295" s="513">
        <f t="shared" si="203"/>
        <v>244.02744343273025</v>
      </c>
      <c r="K295" s="513">
        <f t="shared" si="204"/>
        <v>212.19777689802632</v>
      </c>
      <c r="L295" s="503">
        <f t="shared" si="205"/>
        <v>5.4999999999999868E-2</v>
      </c>
      <c r="M295" s="513">
        <f t="shared" si="207"/>
        <v>231.30563358552632</v>
      </c>
      <c r="N295" s="513">
        <f t="shared" si="199"/>
        <v>201.13533355263161</v>
      </c>
      <c r="O295" s="515">
        <f t="shared" si="200"/>
        <v>5.4999999999999993E-2</v>
      </c>
      <c r="P295" s="257">
        <v>219.24704605263159</v>
      </c>
      <c r="Q295" s="257">
        <v>190.64960526315792</v>
      </c>
      <c r="R295" s="360">
        <v>9.0000000000000135E-2</v>
      </c>
    </row>
    <row r="296" spans="1:18" ht="25.5" x14ac:dyDescent="0.2">
      <c r="A296" s="588" t="s">
        <v>255</v>
      </c>
      <c r="B296" s="312" t="s">
        <v>19</v>
      </c>
      <c r="C296" s="511">
        <f t="shared" si="194"/>
        <v>234.59171561999804</v>
      </c>
      <c r="D296" s="511">
        <f t="shared" si="195"/>
        <v>203.99279619130266</v>
      </c>
      <c r="E296" s="507">
        <v>0.03</v>
      </c>
      <c r="F296" s="312" t="s">
        <v>19</v>
      </c>
      <c r="G296" s="513">
        <f t="shared" si="201"/>
        <v>227.7589472038816</v>
      </c>
      <c r="H296" s="513">
        <f t="shared" si="202"/>
        <v>198.05125843815793</v>
      </c>
      <c r="I296" s="503">
        <v>5.5E-2</v>
      </c>
      <c r="J296" s="513">
        <f t="shared" si="203"/>
        <v>216.91328305131583</v>
      </c>
      <c r="K296" s="513">
        <f t="shared" si="204"/>
        <v>188.62024613157897</v>
      </c>
      <c r="L296" s="503">
        <f t="shared" si="205"/>
        <v>5.4999999999999882E-2</v>
      </c>
      <c r="M296" s="513">
        <f t="shared" si="207"/>
        <v>205.60500763157899</v>
      </c>
      <c r="N296" s="513">
        <f t="shared" si="199"/>
        <v>178.78696315789477</v>
      </c>
      <c r="O296" s="515">
        <f t="shared" si="200"/>
        <v>5.4999999999999966E-2</v>
      </c>
      <c r="P296" s="257">
        <v>194.88626315789477</v>
      </c>
      <c r="Q296" s="257">
        <v>169.46631578947373</v>
      </c>
      <c r="R296" s="360">
        <v>9.0000000000000163E-2</v>
      </c>
    </row>
    <row r="297" spans="1:18" x14ac:dyDescent="0.2">
      <c r="A297" s="349" t="s">
        <v>256</v>
      </c>
      <c r="B297" s="312"/>
      <c r="C297" s="511">
        <f t="shared" si="194"/>
        <v>0</v>
      </c>
      <c r="D297" s="511">
        <f t="shared" si="195"/>
        <v>0</v>
      </c>
      <c r="E297" s="507"/>
      <c r="F297" s="312"/>
      <c r="G297" s="513"/>
      <c r="H297" s="513"/>
      <c r="I297" s="503"/>
      <c r="J297" s="513"/>
      <c r="K297" s="513"/>
      <c r="L297" s="503"/>
      <c r="M297" s="513"/>
      <c r="N297" s="513"/>
      <c r="O297" s="312"/>
      <c r="P297" s="257"/>
      <c r="Q297" s="257"/>
      <c r="R297" s="360"/>
    </row>
    <row r="298" spans="1:18" ht="13.5" customHeight="1" x14ac:dyDescent="0.2">
      <c r="A298" s="238" t="s">
        <v>257</v>
      </c>
      <c r="B298" s="312" t="s">
        <v>19</v>
      </c>
      <c r="C298" s="511">
        <f t="shared" si="194"/>
        <v>557.15532459749534</v>
      </c>
      <c r="D298" s="511">
        <f t="shared" si="195"/>
        <v>484.48289095434382</v>
      </c>
      <c r="E298" s="507">
        <v>0.03</v>
      </c>
      <c r="F298" s="312" t="s">
        <v>19</v>
      </c>
      <c r="G298" s="513">
        <f t="shared" si="201"/>
        <v>540.92749960921878</v>
      </c>
      <c r="H298" s="513">
        <f t="shared" si="202"/>
        <v>470.37173879062505</v>
      </c>
      <c r="I298" s="503">
        <v>5.5E-2</v>
      </c>
      <c r="J298" s="513">
        <f t="shared" ref="J298" si="208">M298*1.055</f>
        <v>515.16904724687504</v>
      </c>
      <c r="K298" s="513">
        <f t="shared" ref="K298" si="209">N298*1.055</f>
        <v>447.97308456250005</v>
      </c>
      <c r="L298" s="503">
        <f t="shared" ref="L298" si="210">(K298-N298)/N298</f>
        <v>5.4999999999999993E-2</v>
      </c>
      <c r="M298" s="513">
        <f t="shared" si="207"/>
        <v>488.31189312500004</v>
      </c>
      <c r="N298" s="513">
        <f t="shared" si="199"/>
        <v>424.61903750000005</v>
      </c>
      <c r="O298" s="515">
        <f t="shared" si="200"/>
        <v>5.4999999999999924E-2</v>
      </c>
      <c r="P298" s="257">
        <v>462.85487500000005</v>
      </c>
      <c r="Q298" s="257">
        <v>402.48250000000007</v>
      </c>
      <c r="R298" s="360">
        <v>9.0000000000000024E-2</v>
      </c>
    </row>
    <row r="299" spans="1:18" ht="13.5" customHeight="1" x14ac:dyDescent="0.2">
      <c r="A299" s="238" t="s">
        <v>258</v>
      </c>
      <c r="B299" s="312" t="s">
        <v>19</v>
      </c>
      <c r="C299" s="511">
        <f t="shared" si="194"/>
        <v>652.45820906811957</v>
      </c>
      <c r="D299" s="511">
        <f t="shared" si="195"/>
        <v>567.35496440706049</v>
      </c>
      <c r="E299" s="507">
        <v>0.03</v>
      </c>
      <c r="F299" s="312" t="s">
        <v>19</v>
      </c>
      <c r="G299" s="513">
        <f t="shared" si="201"/>
        <v>633.45457191079572</v>
      </c>
      <c r="H299" s="513">
        <f t="shared" si="202"/>
        <v>550.83006253112671</v>
      </c>
      <c r="I299" s="503">
        <v>5.5E-2</v>
      </c>
      <c r="J299" s="513">
        <f t="shared" ref="J299:J351" si="211">M299*1.055</f>
        <v>603.29006848647202</v>
      </c>
      <c r="K299" s="513">
        <f t="shared" ref="K299:K351" si="212">N299*1.055</f>
        <v>524.600059553454</v>
      </c>
      <c r="L299" s="503">
        <f t="shared" ref="L299:L351" si="213">(K299-N299)/N299</f>
        <v>5.4999999999999986E-2</v>
      </c>
      <c r="M299" s="513">
        <f t="shared" si="207"/>
        <v>571.838927475329</v>
      </c>
      <c r="N299" s="513">
        <f t="shared" si="199"/>
        <v>497.2512412828948</v>
      </c>
      <c r="O299" s="515">
        <f t="shared" si="200"/>
        <v>5.4999999999999973E-2</v>
      </c>
      <c r="P299" s="257">
        <v>542.02741940789474</v>
      </c>
      <c r="Q299" s="257">
        <v>471.32819078947375</v>
      </c>
      <c r="R299" s="360">
        <v>9.0000000000000052E-2</v>
      </c>
    </row>
    <row r="300" spans="1:18" x14ac:dyDescent="0.2">
      <c r="A300" s="238" t="s">
        <v>259</v>
      </c>
      <c r="B300" s="312" t="s">
        <v>19</v>
      </c>
      <c r="C300" s="511">
        <f t="shared" si="194"/>
        <v>747.76109353874369</v>
      </c>
      <c r="D300" s="511">
        <f t="shared" si="195"/>
        <v>650.22703785977717</v>
      </c>
      <c r="E300" s="507">
        <v>0.03</v>
      </c>
      <c r="F300" s="312" t="s">
        <v>19</v>
      </c>
      <c r="G300" s="513">
        <f t="shared" si="201"/>
        <v>725.98164421237243</v>
      </c>
      <c r="H300" s="513">
        <f t="shared" si="202"/>
        <v>631.28838627162827</v>
      </c>
      <c r="I300" s="503">
        <v>5.5E-2</v>
      </c>
      <c r="J300" s="513">
        <f t="shared" si="211"/>
        <v>691.41108972606901</v>
      </c>
      <c r="K300" s="513">
        <f t="shared" si="212"/>
        <v>601.22703454440784</v>
      </c>
      <c r="L300" s="503">
        <f t="shared" si="213"/>
        <v>5.4999999999999882E-2</v>
      </c>
      <c r="M300" s="513">
        <f t="shared" si="207"/>
        <v>655.36596182565791</v>
      </c>
      <c r="N300" s="513">
        <f t="shared" si="199"/>
        <v>569.88344506578949</v>
      </c>
      <c r="O300" s="515">
        <f t="shared" si="200"/>
        <v>5.4999999999999903E-2</v>
      </c>
      <c r="P300" s="257">
        <v>621.19996381578949</v>
      </c>
      <c r="Q300" s="257">
        <v>540.17388157894743</v>
      </c>
      <c r="R300" s="360">
        <v>9.0000000000000066E-2</v>
      </c>
    </row>
    <row r="301" spans="1:18" x14ac:dyDescent="0.2">
      <c r="A301" s="238" t="s">
        <v>260</v>
      </c>
      <c r="B301" s="312" t="s">
        <v>19</v>
      </c>
      <c r="C301" s="511">
        <f t="shared" si="194"/>
        <v>183.27477782812346</v>
      </c>
      <c r="D301" s="511">
        <f t="shared" si="195"/>
        <v>159.3693720244552</v>
      </c>
      <c r="E301" s="507">
        <v>0.03</v>
      </c>
      <c r="F301" s="312" t="s">
        <v>19</v>
      </c>
      <c r="G301" s="513">
        <f t="shared" si="201"/>
        <v>177.93667750303251</v>
      </c>
      <c r="H301" s="513">
        <f t="shared" si="202"/>
        <v>154.72754565481088</v>
      </c>
      <c r="I301" s="503">
        <v>5.5E-2</v>
      </c>
      <c r="J301" s="513">
        <f t="shared" si="211"/>
        <v>169.46350238384045</v>
      </c>
      <c r="K301" s="513">
        <f t="shared" si="212"/>
        <v>147.35956729029607</v>
      </c>
      <c r="L301" s="503">
        <f t="shared" si="213"/>
        <v>5.5000000000000035E-2</v>
      </c>
      <c r="M301" s="513">
        <f t="shared" si="207"/>
        <v>160.62891221217106</v>
      </c>
      <c r="N301" s="513">
        <f t="shared" si="199"/>
        <v>139.67731496710527</v>
      </c>
      <c r="O301" s="515">
        <f t="shared" si="200"/>
        <v>5.4999999999999979E-2</v>
      </c>
      <c r="P301" s="257">
        <v>152.25489309210528</v>
      </c>
      <c r="Q301" s="257">
        <v>132.39555921052633</v>
      </c>
      <c r="R301" s="360">
        <v>9.0000000000000108E-2</v>
      </c>
    </row>
    <row r="302" spans="1:18" x14ac:dyDescent="0.2">
      <c r="A302" s="238" t="s">
        <v>261</v>
      </c>
      <c r="B302" s="312" t="s">
        <v>19</v>
      </c>
      <c r="C302" s="511">
        <f t="shared" si="194"/>
        <v>1143.6346136474901</v>
      </c>
      <c r="D302" s="511">
        <f t="shared" si="195"/>
        <v>994.46488143260024</v>
      </c>
      <c r="E302" s="507">
        <v>0.03</v>
      </c>
      <c r="F302" s="312" t="s">
        <v>19</v>
      </c>
      <c r="G302" s="513">
        <f t="shared" si="201"/>
        <v>1110.3248676189223</v>
      </c>
      <c r="H302" s="513">
        <f t="shared" si="202"/>
        <v>965.49988488601957</v>
      </c>
      <c r="I302" s="503">
        <v>5.5E-2</v>
      </c>
      <c r="J302" s="513">
        <f t="shared" si="211"/>
        <v>1057.4522548751643</v>
      </c>
      <c r="K302" s="513">
        <f t="shared" si="212"/>
        <v>919.52369989144722</v>
      </c>
      <c r="L302" s="503">
        <f t="shared" si="213"/>
        <v>5.4999999999999938E-2</v>
      </c>
      <c r="M302" s="513">
        <f t="shared" si="207"/>
        <v>1002.3244122039472</v>
      </c>
      <c r="N302" s="513">
        <f t="shared" si="199"/>
        <v>871.58644539473676</v>
      </c>
      <c r="O302" s="515">
        <f t="shared" si="200"/>
        <v>5.4999999999999979E-2</v>
      </c>
      <c r="P302" s="257">
        <v>950.07053289473674</v>
      </c>
      <c r="Q302" s="257">
        <v>826.14828947368414</v>
      </c>
      <c r="R302" s="360">
        <v>9.0000000000000011E-2</v>
      </c>
    </row>
    <row r="303" spans="1:18" x14ac:dyDescent="0.2">
      <c r="A303" s="238" t="s">
        <v>262</v>
      </c>
      <c r="B303" s="312" t="s">
        <v>19</v>
      </c>
      <c r="C303" s="511">
        <f t="shared" si="194"/>
        <v>1480.8602048512378</v>
      </c>
      <c r="D303" s="511">
        <f t="shared" si="195"/>
        <v>1287.7045259575982</v>
      </c>
      <c r="E303" s="507">
        <v>0.03</v>
      </c>
      <c r="F303" s="312" t="s">
        <v>19</v>
      </c>
      <c r="G303" s="513">
        <f t="shared" si="201"/>
        <v>1437.7283542245025</v>
      </c>
      <c r="H303" s="513">
        <f t="shared" si="202"/>
        <v>1250.1985688908719</v>
      </c>
      <c r="I303" s="503">
        <v>5.5E-2</v>
      </c>
      <c r="J303" s="513">
        <f t="shared" si="211"/>
        <v>1369.265099261431</v>
      </c>
      <c r="K303" s="513">
        <f t="shared" si="212"/>
        <v>1190.6653037055924</v>
      </c>
      <c r="L303" s="503">
        <f t="shared" si="213"/>
        <v>5.4999999999999945E-2</v>
      </c>
      <c r="M303" s="513">
        <f t="shared" si="207"/>
        <v>1297.8816106743423</v>
      </c>
      <c r="N303" s="513">
        <f t="shared" si="199"/>
        <v>1128.5927049342108</v>
      </c>
      <c r="O303" s="515">
        <f t="shared" si="200"/>
        <v>5.5000000000000042E-2</v>
      </c>
      <c r="P303" s="257">
        <v>1230.2195361842107</v>
      </c>
      <c r="Q303" s="257">
        <v>1069.7561184210529</v>
      </c>
      <c r="R303" s="360">
        <v>9.000000000000008E-2</v>
      </c>
    </row>
    <row r="304" spans="1:18" x14ac:dyDescent="0.2">
      <c r="A304" s="589" t="s">
        <v>263</v>
      </c>
      <c r="B304" s="312" t="s">
        <v>19</v>
      </c>
      <c r="C304" s="511">
        <f t="shared" si="194"/>
        <v>2140.6494050324818</v>
      </c>
      <c r="D304" s="511">
        <f t="shared" si="195"/>
        <v>1861.4342652456367</v>
      </c>
      <c r="E304" s="507">
        <v>0.03</v>
      </c>
      <c r="F304" s="312" t="s">
        <v>19</v>
      </c>
      <c r="G304" s="513">
        <f t="shared" si="201"/>
        <v>2078.3003932354195</v>
      </c>
      <c r="H304" s="513">
        <f t="shared" si="202"/>
        <v>1807.2177332481908</v>
      </c>
      <c r="I304" s="503">
        <v>5.5E-2</v>
      </c>
      <c r="J304" s="513">
        <f t="shared" si="211"/>
        <v>1979.3337078432564</v>
      </c>
      <c r="K304" s="513">
        <f t="shared" si="212"/>
        <v>1721.1597459506579</v>
      </c>
      <c r="L304" s="503">
        <f t="shared" si="213"/>
        <v>5.4999999999999903E-2</v>
      </c>
      <c r="M304" s="513">
        <f t="shared" si="207"/>
        <v>1876.1456946381579</v>
      </c>
      <c r="N304" s="513">
        <f t="shared" si="199"/>
        <v>1631.4310388157896</v>
      </c>
      <c r="O304" s="515">
        <f t="shared" si="200"/>
        <v>5.4999999999999938E-2</v>
      </c>
      <c r="P304" s="257">
        <v>1778.3371513157897</v>
      </c>
      <c r="Q304" s="257">
        <v>1546.3801315789476</v>
      </c>
      <c r="R304" s="360">
        <v>9.0000000000000108E-2</v>
      </c>
    </row>
    <row r="305" spans="1:18" x14ac:dyDescent="0.2">
      <c r="A305" s="589" t="s">
        <v>264</v>
      </c>
      <c r="B305" s="312" t="s">
        <v>19</v>
      </c>
      <c r="C305" s="511">
        <f t="shared" si="194"/>
        <v>967.69082693249209</v>
      </c>
      <c r="D305" s="511">
        <f t="shared" si="195"/>
        <v>841.47028428912358</v>
      </c>
      <c r="E305" s="507">
        <v>0.03</v>
      </c>
      <c r="F305" s="312" t="s">
        <v>19</v>
      </c>
      <c r="G305" s="513">
        <f t="shared" si="201"/>
        <v>939.50565721601174</v>
      </c>
      <c r="H305" s="513">
        <f t="shared" si="202"/>
        <v>816.96144105740154</v>
      </c>
      <c r="I305" s="503">
        <v>5.5E-2</v>
      </c>
      <c r="J305" s="513">
        <f t="shared" si="211"/>
        <v>894.76729258667774</v>
      </c>
      <c r="K305" s="513">
        <f t="shared" si="212"/>
        <v>778.05851529276333</v>
      </c>
      <c r="L305" s="503">
        <f t="shared" si="213"/>
        <v>5.4999999999999952E-2</v>
      </c>
      <c r="M305" s="513">
        <f t="shared" si="207"/>
        <v>848.12065648026328</v>
      </c>
      <c r="N305" s="513">
        <f t="shared" si="199"/>
        <v>737.49622302631599</v>
      </c>
      <c r="O305" s="515">
        <f t="shared" si="200"/>
        <v>5.5000000000000014E-2</v>
      </c>
      <c r="P305" s="257">
        <v>803.90583552631597</v>
      </c>
      <c r="Q305" s="257">
        <v>699.04855263157913</v>
      </c>
      <c r="R305" s="360">
        <v>9.0000000000000108E-2</v>
      </c>
    </row>
    <row r="306" spans="1:18" x14ac:dyDescent="0.2">
      <c r="A306" s="589" t="s">
        <v>265</v>
      </c>
      <c r="B306" s="312" t="s">
        <v>19</v>
      </c>
      <c r="C306" s="511">
        <f t="shared" si="194"/>
        <v>3430.9038409424707</v>
      </c>
      <c r="D306" s="511">
        <f t="shared" si="195"/>
        <v>2983.3946442978008</v>
      </c>
      <c r="E306" s="507">
        <v>0.03</v>
      </c>
      <c r="F306" s="312" t="s">
        <v>19</v>
      </c>
      <c r="G306" s="513">
        <f t="shared" si="201"/>
        <v>3330.9746028567679</v>
      </c>
      <c r="H306" s="513">
        <f t="shared" si="202"/>
        <v>2896.4996546580592</v>
      </c>
      <c r="I306" s="503">
        <v>5.5E-2</v>
      </c>
      <c r="J306" s="513">
        <f t="shared" si="211"/>
        <v>3172.3567646254928</v>
      </c>
      <c r="K306" s="513">
        <f t="shared" si="212"/>
        <v>2758.5710996743419</v>
      </c>
      <c r="L306" s="503">
        <f t="shared" si="213"/>
        <v>5.4999999999999931E-2</v>
      </c>
      <c r="M306" s="513">
        <f t="shared" si="207"/>
        <v>3006.9732366118419</v>
      </c>
      <c r="N306" s="513">
        <f t="shared" si="199"/>
        <v>2614.7593361842105</v>
      </c>
      <c r="O306" s="515">
        <f t="shared" si="200"/>
        <v>5.4999999999999882E-2</v>
      </c>
      <c r="P306" s="257">
        <v>2850.2115986842105</v>
      </c>
      <c r="Q306" s="257">
        <v>2478.4448684210529</v>
      </c>
      <c r="R306" s="360">
        <v>9.0000000000000038E-2</v>
      </c>
    </row>
    <row r="307" spans="1:18" ht="25.5" x14ac:dyDescent="0.2">
      <c r="A307" s="589" t="s">
        <v>266</v>
      </c>
      <c r="B307" s="312" t="s">
        <v>19</v>
      </c>
      <c r="C307" s="511">
        <f t="shared" si="194"/>
        <v>1290.2544359099893</v>
      </c>
      <c r="D307" s="511">
        <f t="shared" si="195"/>
        <v>1121.9603790521646</v>
      </c>
      <c r="E307" s="507">
        <v>0.03</v>
      </c>
      <c r="F307" s="312" t="s">
        <v>19</v>
      </c>
      <c r="G307" s="513">
        <f t="shared" si="201"/>
        <v>1252.6742096213488</v>
      </c>
      <c r="H307" s="513">
        <f t="shared" si="202"/>
        <v>1089.2819214098686</v>
      </c>
      <c r="I307" s="503">
        <v>5.5E-2</v>
      </c>
      <c r="J307" s="513">
        <f t="shared" si="211"/>
        <v>1193.0230567822368</v>
      </c>
      <c r="K307" s="513">
        <f t="shared" si="212"/>
        <v>1037.4113537236842</v>
      </c>
      <c r="L307" s="503">
        <f t="shared" si="213"/>
        <v>5.4999999999999841E-2</v>
      </c>
      <c r="M307" s="513">
        <f t="shared" si="207"/>
        <v>1130.8275419736842</v>
      </c>
      <c r="N307" s="513">
        <f t="shared" si="199"/>
        <v>983.3282973684212</v>
      </c>
      <c r="O307" s="515">
        <f t="shared" si="200"/>
        <v>5.4999999999999889E-2</v>
      </c>
      <c r="P307" s="257">
        <v>1071.8744473684212</v>
      </c>
      <c r="Q307" s="257">
        <v>932.0647368421055</v>
      </c>
      <c r="R307" s="360">
        <v>9.0000000000000066E-2</v>
      </c>
    </row>
    <row r="308" spans="1:18" x14ac:dyDescent="0.2">
      <c r="A308" s="238" t="s">
        <v>267</v>
      </c>
      <c r="B308" s="312" t="s">
        <v>19</v>
      </c>
      <c r="C308" s="511">
        <f t="shared" si="194"/>
        <v>1862.0717427337343</v>
      </c>
      <c r="D308" s="511">
        <f t="shared" si="195"/>
        <v>1619.1928197684647</v>
      </c>
      <c r="E308" s="507">
        <v>0.03</v>
      </c>
      <c r="F308" s="312" t="s">
        <v>19</v>
      </c>
      <c r="G308" s="513">
        <f t="shared" si="201"/>
        <v>1807.83664343081</v>
      </c>
      <c r="H308" s="513">
        <f t="shared" si="202"/>
        <v>1572.0318638528784</v>
      </c>
      <c r="I308" s="503">
        <v>5.5E-2</v>
      </c>
      <c r="J308" s="513">
        <f t="shared" si="211"/>
        <v>1721.749184219819</v>
      </c>
      <c r="K308" s="513">
        <f t="shared" si="212"/>
        <v>1497.1732036694079</v>
      </c>
      <c r="L308" s="503">
        <f t="shared" si="213"/>
        <v>5.4999999999999952E-2</v>
      </c>
      <c r="M308" s="513">
        <f t="shared" si="207"/>
        <v>1631.9897480756579</v>
      </c>
      <c r="N308" s="513">
        <f t="shared" si="199"/>
        <v>1419.1215200657896</v>
      </c>
      <c r="O308" s="515">
        <f t="shared" si="200"/>
        <v>5.4999999999999917E-2</v>
      </c>
      <c r="P308" s="257">
        <v>1546.9097138157897</v>
      </c>
      <c r="Q308" s="257">
        <v>1345.1388815789476</v>
      </c>
      <c r="R308" s="360">
        <v>9.0000000000000094E-2</v>
      </c>
    </row>
    <row r="309" spans="1:18" ht="12.75" customHeight="1" x14ac:dyDescent="0.2">
      <c r="A309" s="238" t="s">
        <v>671</v>
      </c>
      <c r="B309" s="312" t="s">
        <v>19</v>
      </c>
      <c r="C309" s="511">
        <f t="shared" si="194"/>
        <v>1862.0717427337343</v>
      </c>
      <c r="D309" s="511">
        <f t="shared" si="195"/>
        <v>1619.1928197684647</v>
      </c>
      <c r="E309" s="507">
        <v>0.03</v>
      </c>
      <c r="F309" s="312" t="s">
        <v>19</v>
      </c>
      <c r="G309" s="513">
        <f t="shared" si="201"/>
        <v>1807.83664343081</v>
      </c>
      <c r="H309" s="513">
        <f t="shared" si="202"/>
        <v>1572.0318638528784</v>
      </c>
      <c r="I309" s="503">
        <v>5.5E-2</v>
      </c>
      <c r="J309" s="513">
        <f t="shared" si="211"/>
        <v>1721.749184219819</v>
      </c>
      <c r="K309" s="513">
        <f t="shared" si="212"/>
        <v>1497.1732036694079</v>
      </c>
      <c r="L309" s="503">
        <f t="shared" si="213"/>
        <v>5.4999999999999952E-2</v>
      </c>
      <c r="M309" s="513">
        <f t="shared" si="207"/>
        <v>1631.9897480756579</v>
      </c>
      <c r="N309" s="513">
        <f t="shared" si="199"/>
        <v>1419.1215200657896</v>
      </c>
      <c r="O309" s="515">
        <f t="shared" si="200"/>
        <v>5.4999999999999917E-2</v>
      </c>
      <c r="P309" s="257">
        <v>1546.9097138157897</v>
      </c>
      <c r="Q309" s="257">
        <v>1345.1388815789476</v>
      </c>
      <c r="R309" s="360">
        <v>9.0000000000000094E-2</v>
      </c>
    </row>
    <row r="310" spans="1:18" x14ac:dyDescent="0.2">
      <c r="A310" s="238" t="s">
        <v>269</v>
      </c>
      <c r="B310" s="312" t="s">
        <v>19</v>
      </c>
      <c r="C310" s="511">
        <f t="shared" si="194"/>
        <v>1480.8602048512378</v>
      </c>
      <c r="D310" s="511">
        <f t="shared" si="195"/>
        <v>1287.7045259575982</v>
      </c>
      <c r="E310" s="507">
        <v>0.03</v>
      </c>
      <c r="F310" s="312" t="s">
        <v>19</v>
      </c>
      <c r="G310" s="513">
        <f t="shared" si="201"/>
        <v>1437.7283542245025</v>
      </c>
      <c r="H310" s="513">
        <f t="shared" si="202"/>
        <v>1250.1985688908719</v>
      </c>
      <c r="I310" s="503">
        <v>5.5E-2</v>
      </c>
      <c r="J310" s="513">
        <f t="shared" si="211"/>
        <v>1369.265099261431</v>
      </c>
      <c r="K310" s="513">
        <f t="shared" si="212"/>
        <v>1190.6653037055924</v>
      </c>
      <c r="L310" s="503">
        <f t="shared" si="213"/>
        <v>5.4999999999999945E-2</v>
      </c>
      <c r="M310" s="513">
        <f t="shared" si="207"/>
        <v>1297.8816106743423</v>
      </c>
      <c r="N310" s="513">
        <f t="shared" si="199"/>
        <v>1128.5927049342108</v>
      </c>
      <c r="O310" s="515">
        <f t="shared" si="200"/>
        <v>5.5000000000000042E-2</v>
      </c>
      <c r="P310" s="257">
        <v>1230.2195361842107</v>
      </c>
      <c r="Q310" s="257">
        <v>1069.7561184210529</v>
      </c>
      <c r="R310" s="360">
        <v>9.000000000000008E-2</v>
      </c>
    </row>
    <row r="311" spans="1:18" ht="25.5" x14ac:dyDescent="0.2">
      <c r="A311" s="235" t="s">
        <v>270</v>
      </c>
      <c r="B311" s="312" t="s">
        <v>19</v>
      </c>
      <c r="C311" s="511">
        <f t="shared" si="194"/>
        <v>124.62684892312394</v>
      </c>
      <c r="D311" s="511">
        <f t="shared" si="195"/>
        <v>108.37117297662952</v>
      </c>
      <c r="E311" s="507">
        <v>0.03</v>
      </c>
      <c r="F311" s="312" t="s">
        <v>19</v>
      </c>
      <c r="G311" s="513">
        <f t="shared" si="201"/>
        <v>120.99694070206208</v>
      </c>
      <c r="H311" s="513">
        <f t="shared" si="202"/>
        <v>105.21473104527138</v>
      </c>
      <c r="I311" s="503">
        <v>5.5E-2</v>
      </c>
      <c r="J311" s="513">
        <f t="shared" si="211"/>
        <v>115.23518162101151</v>
      </c>
      <c r="K311" s="513">
        <f t="shared" si="212"/>
        <v>100.20450575740131</v>
      </c>
      <c r="L311" s="503">
        <f t="shared" si="213"/>
        <v>5.4999999999999882E-2</v>
      </c>
      <c r="M311" s="513">
        <f t="shared" si="207"/>
        <v>109.22766030427631</v>
      </c>
      <c r="N311" s="513">
        <f t="shared" si="199"/>
        <v>94.980574177631581</v>
      </c>
      <c r="O311" s="515">
        <f t="shared" si="200"/>
        <v>5.4999999999999903E-2</v>
      </c>
      <c r="P311" s="257">
        <v>103.53332730263158</v>
      </c>
      <c r="Q311" s="257">
        <v>90.028980263157905</v>
      </c>
      <c r="R311" s="360">
        <v>9.0000000000000066E-2</v>
      </c>
    </row>
    <row r="312" spans="1:18" ht="25.5" x14ac:dyDescent="0.2">
      <c r="A312" s="394" t="s">
        <v>271</v>
      </c>
      <c r="B312" s="312" t="s">
        <v>19</v>
      </c>
      <c r="C312" s="511">
        <f t="shared" si="194"/>
        <v>124.62684892312394</v>
      </c>
      <c r="D312" s="511">
        <f t="shared" si="195"/>
        <v>108.37117297662952</v>
      </c>
      <c r="E312" s="507">
        <v>0.03</v>
      </c>
      <c r="F312" s="312" t="s">
        <v>19</v>
      </c>
      <c r="G312" s="513">
        <f t="shared" si="201"/>
        <v>120.99694070206208</v>
      </c>
      <c r="H312" s="513">
        <f t="shared" si="202"/>
        <v>105.21473104527138</v>
      </c>
      <c r="I312" s="503">
        <v>5.5E-2</v>
      </c>
      <c r="J312" s="513">
        <f t="shared" si="211"/>
        <v>115.23518162101151</v>
      </c>
      <c r="K312" s="513">
        <f t="shared" si="212"/>
        <v>100.20450575740131</v>
      </c>
      <c r="L312" s="503">
        <f t="shared" si="213"/>
        <v>5.4999999999999882E-2</v>
      </c>
      <c r="M312" s="513">
        <f t="shared" si="207"/>
        <v>109.22766030427631</v>
      </c>
      <c r="N312" s="513">
        <f t="shared" si="199"/>
        <v>94.980574177631581</v>
      </c>
      <c r="O312" s="515">
        <f t="shared" si="200"/>
        <v>5.4999999999999903E-2</v>
      </c>
      <c r="P312" s="257">
        <v>103.53332730263158</v>
      </c>
      <c r="Q312" s="257">
        <v>90.028980263157905</v>
      </c>
      <c r="R312" s="360">
        <v>9.0000000000000066E-2</v>
      </c>
    </row>
    <row r="313" spans="1:18" ht="13.5" customHeight="1" x14ac:dyDescent="0.2">
      <c r="A313" s="238" t="s">
        <v>272</v>
      </c>
      <c r="B313" s="312" t="s">
        <v>19</v>
      </c>
      <c r="C313" s="511">
        <f t="shared" si="194"/>
        <v>124.62684892312394</v>
      </c>
      <c r="D313" s="511">
        <f t="shared" si="195"/>
        <v>108.37117297662952</v>
      </c>
      <c r="E313" s="507">
        <v>0.03</v>
      </c>
      <c r="F313" s="312" t="s">
        <v>19</v>
      </c>
      <c r="G313" s="513">
        <f t="shared" si="201"/>
        <v>120.99694070206208</v>
      </c>
      <c r="H313" s="513">
        <f t="shared" si="202"/>
        <v>105.21473104527138</v>
      </c>
      <c r="I313" s="503">
        <v>5.5E-2</v>
      </c>
      <c r="J313" s="513">
        <f t="shared" si="211"/>
        <v>115.23518162101151</v>
      </c>
      <c r="K313" s="513">
        <f t="shared" si="212"/>
        <v>100.20450575740131</v>
      </c>
      <c r="L313" s="503">
        <f t="shared" si="213"/>
        <v>5.4999999999999882E-2</v>
      </c>
      <c r="M313" s="513">
        <f t="shared" si="207"/>
        <v>109.22766030427631</v>
      </c>
      <c r="N313" s="513">
        <f t="shared" si="199"/>
        <v>94.980574177631581</v>
      </c>
      <c r="O313" s="515">
        <f t="shared" si="200"/>
        <v>5.4999999999999903E-2</v>
      </c>
      <c r="P313" s="257">
        <v>103.53332730263158</v>
      </c>
      <c r="Q313" s="257">
        <v>90.028980263157905</v>
      </c>
      <c r="R313" s="360">
        <v>9.0000000000000066E-2</v>
      </c>
    </row>
    <row r="314" spans="1:18" x14ac:dyDescent="0.2">
      <c r="A314" s="238" t="s">
        <v>273</v>
      </c>
      <c r="B314" s="312" t="s">
        <v>19</v>
      </c>
      <c r="C314" s="511">
        <f t="shared" si="194"/>
        <v>109.96486669687407</v>
      </c>
      <c r="D314" s="511">
        <f t="shared" si="195"/>
        <v>95.621623214673107</v>
      </c>
      <c r="E314" s="507">
        <v>0.03</v>
      </c>
      <c r="F314" s="312" t="s">
        <v>19</v>
      </c>
      <c r="G314" s="513">
        <f t="shared" si="201"/>
        <v>106.76200650181947</v>
      </c>
      <c r="H314" s="513">
        <f t="shared" si="202"/>
        <v>92.836527392886509</v>
      </c>
      <c r="I314" s="503">
        <v>5.5E-2</v>
      </c>
      <c r="J314" s="513">
        <f t="shared" si="211"/>
        <v>101.67810143030427</v>
      </c>
      <c r="K314" s="513">
        <f t="shared" si="212"/>
        <v>88.415740374177631</v>
      </c>
      <c r="L314" s="503">
        <f t="shared" si="213"/>
        <v>5.4999999999999903E-2</v>
      </c>
      <c r="M314" s="513">
        <f t="shared" si="207"/>
        <v>96.37734732730263</v>
      </c>
      <c r="N314" s="513">
        <f t="shared" si="199"/>
        <v>83.806388980263165</v>
      </c>
      <c r="O314" s="515">
        <f t="shared" si="200"/>
        <v>5.4999999999999868E-2</v>
      </c>
      <c r="P314" s="257">
        <v>91.352935855263169</v>
      </c>
      <c r="Q314" s="257">
        <v>79.437335526315806</v>
      </c>
      <c r="R314" s="360">
        <v>9.0000000000000094E-2</v>
      </c>
    </row>
    <row r="315" spans="1:18" x14ac:dyDescent="0.2">
      <c r="A315" s="235" t="s">
        <v>274</v>
      </c>
      <c r="B315" s="312" t="s">
        <v>19</v>
      </c>
      <c r="C315" s="511">
        <f t="shared" si="194"/>
        <v>124.62684892312394</v>
      </c>
      <c r="D315" s="511">
        <f t="shared" si="195"/>
        <v>108.37117297662952</v>
      </c>
      <c r="E315" s="507">
        <v>0.03</v>
      </c>
      <c r="F315" s="312" t="s">
        <v>19</v>
      </c>
      <c r="G315" s="513">
        <f t="shared" si="201"/>
        <v>120.99694070206208</v>
      </c>
      <c r="H315" s="513">
        <f t="shared" si="202"/>
        <v>105.21473104527138</v>
      </c>
      <c r="I315" s="503">
        <v>5.5E-2</v>
      </c>
      <c r="J315" s="513">
        <f t="shared" si="211"/>
        <v>115.23518162101151</v>
      </c>
      <c r="K315" s="513">
        <f t="shared" si="212"/>
        <v>100.20450575740131</v>
      </c>
      <c r="L315" s="503">
        <f t="shared" si="213"/>
        <v>5.4999999999999882E-2</v>
      </c>
      <c r="M315" s="513">
        <f t="shared" si="207"/>
        <v>109.22766030427631</v>
      </c>
      <c r="N315" s="513">
        <f t="shared" si="199"/>
        <v>94.980574177631581</v>
      </c>
      <c r="O315" s="515">
        <f t="shared" si="200"/>
        <v>5.4999999999999903E-2</v>
      </c>
      <c r="P315" s="257">
        <v>103.53332730263158</v>
      </c>
      <c r="Q315" s="257">
        <v>90.028980263157905</v>
      </c>
      <c r="R315" s="360">
        <v>9.0000000000000066E-2</v>
      </c>
    </row>
    <row r="316" spans="1:18" x14ac:dyDescent="0.2">
      <c r="A316" s="238" t="s">
        <v>275</v>
      </c>
      <c r="B316" s="312" t="s">
        <v>19</v>
      </c>
      <c r="C316" s="511">
        <f t="shared" si="194"/>
        <v>124.62684892312394</v>
      </c>
      <c r="D316" s="511">
        <f t="shared" si="195"/>
        <v>108.37117297662952</v>
      </c>
      <c r="E316" s="507">
        <v>0.03</v>
      </c>
      <c r="F316" s="312" t="s">
        <v>19</v>
      </c>
      <c r="G316" s="513">
        <f t="shared" si="201"/>
        <v>120.99694070206208</v>
      </c>
      <c r="H316" s="513">
        <f t="shared" si="202"/>
        <v>105.21473104527138</v>
      </c>
      <c r="I316" s="503">
        <v>5.5E-2</v>
      </c>
      <c r="J316" s="513">
        <f t="shared" si="211"/>
        <v>115.23518162101151</v>
      </c>
      <c r="K316" s="513">
        <f t="shared" si="212"/>
        <v>100.20450575740131</v>
      </c>
      <c r="L316" s="503">
        <f t="shared" si="213"/>
        <v>5.4999999999999882E-2</v>
      </c>
      <c r="M316" s="513">
        <f t="shared" si="207"/>
        <v>109.22766030427631</v>
      </c>
      <c r="N316" s="513">
        <f t="shared" si="199"/>
        <v>94.980574177631581</v>
      </c>
      <c r="O316" s="515">
        <f t="shared" si="200"/>
        <v>5.4999999999999903E-2</v>
      </c>
      <c r="P316" s="257">
        <v>103.53332730263158</v>
      </c>
      <c r="Q316" s="257">
        <v>90.028980263157905</v>
      </c>
      <c r="R316" s="360">
        <v>9.0000000000000066E-2</v>
      </c>
    </row>
    <row r="317" spans="1:18" x14ac:dyDescent="0.2">
      <c r="A317" s="238" t="s">
        <v>276</v>
      </c>
      <c r="B317" s="312" t="s">
        <v>19</v>
      </c>
      <c r="C317" s="511">
        <f t="shared" si="194"/>
        <v>124.62684892312394</v>
      </c>
      <c r="D317" s="511">
        <f t="shared" si="195"/>
        <v>108.37117297662952</v>
      </c>
      <c r="E317" s="507">
        <v>0.03</v>
      </c>
      <c r="F317" s="312" t="s">
        <v>19</v>
      </c>
      <c r="G317" s="513">
        <f t="shared" si="201"/>
        <v>120.99694070206208</v>
      </c>
      <c r="H317" s="513">
        <f t="shared" si="202"/>
        <v>105.21473104527138</v>
      </c>
      <c r="I317" s="503">
        <v>5.5E-2</v>
      </c>
      <c r="J317" s="513">
        <f t="shared" si="211"/>
        <v>115.23518162101151</v>
      </c>
      <c r="K317" s="513">
        <f t="shared" si="212"/>
        <v>100.20450575740131</v>
      </c>
      <c r="L317" s="503">
        <f t="shared" si="213"/>
        <v>5.4999999999999882E-2</v>
      </c>
      <c r="M317" s="513">
        <f t="shared" si="207"/>
        <v>109.22766030427631</v>
      </c>
      <c r="N317" s="513">
        <f t="shared" si="199"/>
        <v>94.980574177631581</v>
      </c>
      <c r="O317" s="515">
        <f t="shared" si="200"/>
        <v>5.4999999999999903E-2</v>
      </c>
      <c r="P317" s="257">
        <v>103.53332730263158</v>
      </c>
      <c r="Q317" s="257">
        <v>90.028980263157905</v>
      </c>
      <c r="R317" s="360">
        <v>9.0000000000000066E-2</v>
      </c>
    </row>
    <row r="318" spans="1:18" ht="14.25" customHeight="1" x14ac:dyDescent="0.2">
      <c r="A318" s="238" t="s">
        <v>277</v>
      </c>
      <c r="B318" s="312" t="s">
        <v>19</v>
      </c>
      <c r="C318" s="511">
        <f t="shared" si="194"/>
        <v>51.316937791874572</v>
      </c>
      <c r="D318" s="511">
        <f t="shared" si="195"/>
        <v>44.623424166847457</v>
      </c>
      <c r="E318" s="507">
        <v>0.03</v>
      </c>
      <c r="F318" s="312" t="s">
        <v>19</v>
      </c>
      <c r="G318" s="513">
        <f t="shared" si="201"/>
        <v>49.822269700849091</v>
      </c>
      <c r="H318" s="513">
        <f t="shared" si="202"/>
        <v>43.323712783347041</v>
      </c>
      <c r="I318" s="503">
        <v>5.5E-2</v>
      </c>
      <c r="J318" s="513">
        <f t="shared" si="211"/>
        <v>47.449780667475331</v>
      </c>
      <c r="K318" s="513">
        <f t="shared" si="212"/>
        <v>41.260678841282896</v>
      </c>
      <c r="L318" s="503">
        <f t="shared" si="213"/>
        <v>5.499999999999991E-2</v>
      </c>
      <c r="M318" s="513">
        <f t="shared" si="207"/>
        <v>44.976095419407898</v>
      </c>
      <c r="N318" s="513">
        <f t="shared" si="199"/>
        <v>39.109648190789478</v>
      </c>
      <c r="O318" s="515">
        <f t="shared" si="200"/>
        <v>5.4999999999999945E-2</v>
      </c>
      <c r="P318" s="257">
        <v>42.631370065789476</v>
      </c>
      <c r="Q318" s="257">
        <v>37.070756578947375</v>
      </c>
      <c r="R318" s="360">
        <v>9.0000000000000011E-2</v>
      </c>
    </row>
    <row r="319" spans="1:18" ht="12" customHeight="1" x14ac:dyDescent="0.2">
      <c r="A319" s="235" t="s">
        <v>672</v>
      </c>
      <c r="B319" s="312" t="s">
        <v>19</v>
      </c>
      <c r="C319" s="511">
        <f t="shared" si="194"/>
        <v>161.28180448874866</v>
      </c>
      <c r="D319" s="511">
        <f t="shared" si="195"/>
        <v>140.24504738152058</v>
      </c>
      <c r="E319" s="507">
        <v>0.03</v>
      </c>
      <c r="F319" s="312" t="s">
        <v>19</v>
      </c>
      <c r="G319" s="513">
        <f t="shared" si="201"/>
        <v>156.5842762026686</v>
      </c>
      <c r="H319" s="513">
        <f t="shared" si="202"/>
        <v>136.16024017623357</v>
      </c>
      <c r="I319" s="503">
        <v>5.5E-2</v>
      </c>
      <c r="J319" s="513">
        <f t="shared" si="211"/>
        <v>149.1278820977796</v>
      </c>
      <c r="K319" s="513">
        <f t="shared" si="212"/>
        <v>129.67641921546053</v>
      </c>
      <c r="L319" s="503">
        <f t="shared" si="213"/>
        <v>5.4999999999999841E-2</v>
      </c>
      <c r="M319" s="513">
        <f t="shared" si="207"/>
        <v>141.35344274671053</v>
      </c>
      <c r="N319" s="513">
        <f t="shared" si="199"/>
        <v>122.91603717105265</v>
      </c>
      <c r="O319" s="515">
        <f t="shared" si="200"/>
        <v>5.4999999999999889E-2</v>
      </c>
      <c r="P319" s="257">
        <v>133.98430592105265</v>
      </c>
      <c r="Q319" s="257">
        <v>116.50809210526319</v>
      </c>
      <c r="R319" s="360">
        <v>9.0000000000000066E-2</v>
      </c>
    </row>
    <row r="320" spans="1:18" x14ac:dyDescent="0.2">
      <c r="A320" s="235" t="s">
        <v>524</v>
      </c>
      <c r="B320" s="312" t="s">
        <v>19</v>
      </c>
      <c r="C320" s="511">
        <f t="shared" si="194"/>
        <v>190.60576894124841</v>
      </c>
      <c r="D320" s="511">
        <f t="shared" si="195"/>
        <v>165.74414690543341</v>
      </c>
      <c r="E320" s="507">
        <v>0.03</v>
      </c>
      <c r="F320" s="312" t="s">
        <v>19</v>
      </c>
      <c r="G320" s="513">
        <f t="shared" si="201"/>
        <v>185.05414460315379</v>
      </c>
      <c r="H320" s="513">
        <f t="shared" si="202"/>
        <v>160.91664748100331</v>
      </c>
      <c r="I320" s="503">
        <v>5.5E-2</v>
      </c>
      <c r="J320" s="513">
        <f t="shared" si="211"/>
        <v>176.24204247919408</v>
      </c>
      <c r="K320" s="513">
        <f t="shared" si="212"/>
        <v>153.25394998190791</v>
      </c>
      <c r="L320" s="503">
        <f t="shared" si="213"/>
        <v>5.4999999999999924E-2</v>
      </c>
      <c r="M320" s="513">
        <f t="shared" si="207"/>
        <v>167.05406870065792</v>
      </c>
      <c r="N320" s="513">
        <f t="shared" si="199"/>
        <v>145.2644075657895</v>
      </c>
      <c r="O320" s="515">
        <f t="shared" si="200"/>
        <v>5.5000000000000035E-2</v>
      </c>
      <c r="P320" s="257">
        <v>158.3450888157895</v>
      </c>
      <c r="Q320" s="257">
        <v>137.69138157894739</v>
      </c>
      <c r="R320" s="360">
        <v>9.0000000000000024E-2</v>
      </c>
    </row>
    <row r="321" spans="1:18" x14ac:dyDescent="0.2">
      <c r="A321" s="235" t="s">
        <v>523</v>
      </c>
      <c r="B321" s="312" t="s">
        <v>19</v>
      </c>
      <c r="C321" s="511">
        <f t="shared" si="194"/>
        <v>219.92973339374814</v>
      </c>
      <c r="D321" s="511">
        <f t="shared" si="195"/>
        <v>191.24324642934621</v>
      </c>
      <c r="E321" s="507">
        <v>0.03</v>
      </c>
      <c r="F321" s="312" t="s">
        <v>19</v>
      </c>
      <c r="G321" s="513">
        <f t="shared" si="201"/>
        <v>213.52401300363894</v>
      </c>
      <c r="H321" s="513">
        <f t="shared" si="202"/>
        <v>185.67305478577302</v>
      </c>
      <c r="I321" s="503">
        <v>5.5E-2</v>
      </c>
      <c r="J321" s="513">
        <f t="shared" si="211"/>
        <v>203.35620286060853</v>
      </c>
      <c r="K321" s="513">
        <f t="shared" si="212"/>
        <v>176.83148074835526</v>
      </c>
      <c r="L321" s="503">
        <f t="shared" si="213"/>
        <v>5.4999999999999903E-2</v>
      </c>
      <c r="M321" s="513">
        <f t="shared" si="207"/>
        <v>192.75469465460526</v>
      </c>
      <c r="N321" s="513">
        <f t="shared" si="199"/>
        <v>167.61277796052633</v>
      </c>
      <c r="O321" s="515">
        <f t="shared" si="200"/>
        <v>5.4999999999999868E-2</v>
      </c>
      <c r="P321" s="257">
        <v>182.70587171052634</v>
      </c>
      <c r="Q321" s="257">
        <v>158.87467105263161</v>
      </c>
      <c r="R321" s="360">
        <v>9.0000000000000094E-2</v>
      </c>
    </row>
    <row r="322" spans="1:18" s="244" customFormat="1" ht="12.75" x14ac:dyDescent="0.2">
      <c r="A322" s="492" t="s">
        <v>2</v>
      </c>
      <c r="B322" s="493" t="s">
        <v>666</v>
      </c>
      <c r="C322" s="1032" t="s">
        <v>938</v>
      </c>
      <c r="D322" s="1033"/>
      <c r="E322" s="1034"/>
      <c r="F322" s="493" t="s">
        <v>666</v>
      </c>
      <c r="G322" s="1032" t="s">
        <v>849</v>
      </c>
      <c r="H322" s="1033"/>
      <c r="I322" s="1034"/>
      <c r="J322" s="1032" t="s">
        <v>766</v>
      </c>
      <c r="K322" s="1033"/>
      <c r="L322" s="1034"/>
      <c r="M322" s="996" t="s">
        <v>699</v>
      </c>
      <c r="N322" s="997"/>
      <c r="O322" s="998"/>
      <c r="P322" s="996" t="s">
        <v>664</v>
      </c>
      <c r="Q322" s="997"/>
      <c r="R322" s="998"/>
    </row>
    <row r="323" spans="1:18" s="244" customFormat="1" ht="12.75" x14ac:dyDescent="0.2">
      <c r="A323" s="271"/>
      <c r="B323" s="312"/>
      <c r="C323" s="1032" t="s">
        <v>8</v>
      </c>
      <c r="D323" s="1033"/>
      <c r="E323" s="1034"/>
      <c r="F323" s="312"/>
      <c r="G323" s="1032" t="s">
        <v>8</v>
      </c>
      <c r="H323" s="1033"/>
      <c r="I323" s="1034"/>
      <c r="J323" s="1033" t="s">
        <v>8</v>
      </c>
      <c r="K323" s="1033"/>
      <c r="L323" s="1034"/>
      <c r="M323" s="999" t="s">
        <v>8</v>
      </c>
      <c r="N323" s="1000"/>
      <c r="O323" s="1001"/>
      <c r="P323" s="999" t="s">
        <v>8</v>
      </c>
      <c r="Q323" s="1000"/>
      <c r="R323" s="1001"/>
    </row>
    <row r="324" spans="1:18" s="244" customFormat="1" ht="12" customHeight="1" x14ac:dyDescent="0.2">
      <c r="A324" s="271"/>
      <c r="B324" s="312"/>
      <c r="C324" s="495" t="s">
        <v>9</v>
      </c>
      <c r="D324" s="493" t="s">
        <v>10</v>
      </c>
      <c r="E324" s="496" t="s">
        <v>11</v>
      </c>
      <c r="F324" s="312"/>
      <c r="G324" s="495" t="s">
        <v>9</v>
      </c>
      <c r="H324" s="493" t="s">
        <v>10</v>
      </c>
      <c r="I324" s="496" t="s">
        <v>11</v>
      </c>
      <c r="J324" s="495" t="s">
        <v>9</v>
      </c>
      <c r="K324" s="493" t="s">
        <v>10</v>
      </c>
      <c r="L324" s="496" t="s">
        <v>11</v>
      </c>
      <c r="M324" s="273" t="s">
        <v>9</v>
      </c>
      <c r="N324" s="274" t="s">
        <v>10</v>
      </c>
      <c r="O324" s="497" t="s">
        <v>11</v>
      </c>
      <c r="P324" s="273" t="s">
        <v>9</v>
      </c>
      <c r="Q324" s="274" t="s">
        <v>10</v>
      </c>
      <c r="R324" s="497" t="s">
        <v>11</v>
      </c>
    </row>
    <row r="325" spans="1:18" s="244" customFormat="1" ht="12.75" x14ac:dyDescent="0.2">
      <c r="A325" s="529"/>
      <c r="B325" s="498"/>
      <c r="C325" s="1032" t="s">
        <v>939</v>
      </c>
      <c r="D325" s="1033"/>
      <c r="E325" s="1034"/>
      <c r="F325" s="498"/>
      <c r="G325" s="1032" t="s">
        <v>850</v>
      </c>
      <c r="H325" s="1033"/>
      <c r="I325" s="1034"/>
      <c r="J325" s="1033" t="s">
        <v>767</v>
      </c>
      <c r="K325" s="1033"/>
      <c r="L325" s="1034"/>
      <c r="M325" s="992" t="s">
        <v>700</v>
      </c>
      <c r="N325" s="993"/>
      <c r="O325" s="1045"/>
      <c r="P325" s="992" t="s">
        <v>665</v>
      </c>
      <c r="Q325" s="993"/>
      <c r="R325" s="1045"/>
    </row>
    <row r="326" spans="1:18" x14ac:dyDescent="0.2">
      <c r="A326" s="235"/>
      <c r="B326" s="312"/>
      <c r="C326" s="235"/>
      <c r="D326" s="235"/>
      <c r="E326" s="512"/>
      <c r="F326" s="312"/>
      <c r="G326" s="513"/>
      <c r="H326" s="513"/>
      <c r="I326" s="503"/>
      <c r="J326" s="513"/>
      <c r="K326" s="513"/>
      <c r="L326" s="503"/>
      <c r="M326" s="513"/>
      <c r="N326" s="513"/>
      <c r="O326" s="515"/>
      <c r="P326" s="257"/>
      <c r="Q326" s="257"/>
      <c r="R326" s="360"/>
    </row>
    <row r="327" spans="1:18" x14ac:dyDescent="0.2">
      <c r="A327" s="235" t="s">
        <v>284</v>
      </c>
      <c r="B327" s="312" t="s">
        <v>19</v>
      </c>
      <c r="C327" s="511">
        <f>D327*1.15</f>
        <v>278.57766229874767</v>
      </c>
      <c r="D327" s="511">
        <f>H327*1.03</f>
        <v>242.24144547717191</v>
      </c>
      <c r="E327" s="507">
        <v>0.03</v>
      </c>
      <c r="F327" s="312" t="s">
        <v>19</v>
      </c>
      <c r="G327" s="513">
        <f t="shared" si="201"/>
        <v>270.46374980460939</v>
      </c>
      <c r="H327" s="513">
        <f t="shared" si="202"/>
        <v>235.18586939531252</v>
      </c>
      <c r="I327" s="503">
        <v>5.5E-2</v>
      </c>
      <c r="J327" s="513">
        <f t="shared" si="211"/>
        <v>257.58452362343752</v>
      </c>
      <c r="K327" s="513">
        <f t="shared" si="212"/>
        <v>223.98654228125002</v>
      </c>
      <c r="L327" s="503">
        <f t="shared" si="213"/>
        <v>5.4999999999999993E-2</v>
      </c>
      <c r="M327" s="513">
        <f t="shared" si="207"/>
        <v>244.15594656250002</v>
      </c>
      <c r="N327" s="513">
        <f t="shared" si="199"/>
        <v>212.30951875000002</v>
      </c>
      <c r="O327" s="515">
        <f t="shared" si="200"/>
        <v>5.4999999999999924E-2</v>
      </c>
      <c r="P327" s="257">
        <v>231.42743750000002</v>
      </c>
      <c r="Q327" s="257">
        <v>201.24125000000004</v>
      </c>
      <c r="R327" s="360">
        <v>9.0000000000000024E-2</v>
      </c>
    </row>
    <row r="328" spans="1:18" x14ac:dyDescent="0.2">
      <c r="A328" s="235"/>
      <c r="B328" s="312"/>
      <c r="C328" s="235"/>
      <c r="D328" s="235"/>
      <c r="E328" s="512"/>
      <c r="F328" s="312"/>
      <c r="G328" s="532"/>
      <c r="H328" s="532"/>
      <c r="I328" s="503"/>
      <c r="J328" s="532"/>
      <c r="K328" s="532"/>
      <c r="L328" s="503"/>
      <c r="M328" s="532"/>
      <c r="N328" s="532"/>
      <c r="O328" s="515"/>
      <c r="P328" s="257"/>
      <c r="Q328" s="257"/>
      <c r="R328" s="360"/>
    </row>
    <row r="329" spans="1:18" x14ac:dyDescent="0.2">
      <c r="A329" s="399" t="s">
        <v>285</v>
      </c>
      <c r="B329" s="312"/>
      <c r="C329" s="399"/>
      <c r="D329" s="399"/>
      <c r="E329" s="512"/>
      <c r="F329" s="312"/>
      <c r="G329" s="532"/>
      <c r="H329" s="532"/>
      <c r="I329" s="503"/>
      <c r="J329" s="532"/>
      <c r="K329" s="532"/>
      <c r="L329" s="503"/>
      <c r="M329" s="532"/>
      <c r="N329" s="437"/>
      <c r="O329" s="312"/>
      <c r="P329" s="256"/>
      <c r="Q329" s="257"/>
      <c r="R329" s="258"/>
    </row>
    <row r="330" spans="1:18" x14ac:dyDescent="0.2">
      <c r="A330" s="235" t="s">
        <v>288</v>
      </c>
      <c r="B330" s="312" t="s">
        <v>19</v>
      </c>
      <c r="C330" s="248"/>
      <c r="D330" s="235" t="s">
        <v>897</v>
      </c>
      <c r="E330" s="507">
        <v>0.03</v>
      </c>
      <c r="F330" s="312" t="s">
        <v>19</v>
      </c>
      <c r="G330" s="248"/>
      <c r="H330" s="532" t="s">
        <v>895</v>
      </c>
      <c r="I330" s="503">
        <v>5.5E-2</v>
      </c>
      <c r="J330" s="248"/>
      <c r="K330" s="590" t="s">
        <v>822</v>
      </c>
      <c r="L330" s="503"/>
      <c r="M330" s="532"/>
      <c r="N330" s="590" t="s">
        <v>717</v>
      </c>
      <c r="O330" s="312"/>
      <c r="P330" s="256" t="s">
        <v>527</v>
      </c>
      <c r="Q330" s="257"/>
      <c r="R330" s="258"/>
    </row>
    <row r="331" spans="1:18" x14ac:dyDescent="0.2">
      <c r="A331" s="238" t="s">
        <v>289</v>
      </c>
      <c r="B331" s="312" t="s">
        <v>19</v>
      </c>
      <c r="C331" s="248"/>
      <c r="D331" s="238" t="s">
        <v>898</v>
      </c>
      <c r="E331" s="507">
        <v>0.03</v>
      </c>
      <c r="F331" s="312" t="s">
        <v>19</v>
      </c>
      <c r="G331" s="248"/>
      <c r="H331" s="532" t="s">
        <v>896</v>
      </c>
      <c r="I331" s="503">
        <v>5.5E-2</v>
      </c>
      <c r="J331" s="248"/>
      <c r="K331" s="590" t="s">
        <v>823</v>
      </c>
      <c r="L331" s="503"/>
      <c r="M331" s="532"/>
      <c r="N331" s="590" t="s">
        <v>718</v>
      </c>
      <c r="O331" s="312"/>
      <c r="P331" s="256" t="s">
        <v>526</v>
      </c>
      <c r="Q331" s="257"/>
      <c r="R331" s="258"/>
    </row>
    <row r="332" spans="1:18" x14ac:dyDescent="0.2">
      <c r="A332" s="238"/>
      <c r="B332" s="312"/>
      <c r="C332" s="238"/>
      <c r="D332" s="238"/>
      <c r="E332" s="507"/>
      <c r="F332" s="312"/>
      <c r="G332" s="532"/>
      <c r="H332" s="532"/>
      <c r="I332" s="503"/>
      <c r="J332" s="532"/>
      <c r="K332" s="532"/>
      <c r="L332" s="503"/>
      <c r="M332" s="532"/>
      <c r="N332" s="590"/>
      <c r="O332" s="312"/>
      <c r="P332" s="256"/>
      <c r="Q332" s="257"/>
      <c r="R332" s="258"/>
    </row>
    <row r="333" spans="1:18" x14ac:dyDescent="0.2">
      <c r="A333" s="399" t="s">
        <v>561</v>
      </c>
      <c r="B333" s="312"/>
      <c r="C333" s="399"/>
      <c r="D333" s="399"/>
      <c r="E333" s="512"/>
      <c r="F333" s="312"/>
      <c r="G333" s="532"/>
      <c r="H333" s="532"/>
      <c r="I333" s="503"/>
      <c r="J333" s="532"/>
      <c r="K333" s="532"/>
      <c r="L333" s="503"/>
      <c r="M333" s="437"/>
      <c r="N333" s="437"/>
      <c r="O333" s="312"/>
      <c r="P333" s="165"/>
      <c r="Q333" s="165"/>
      <c r="R333" s="258"/>
    </row>
    <row r="334" spans="1:18" x14ac:dyDescent="0.2">
      <c r="A334" s="399"/>
      <c r="B334" s="312"/>
      <c r="C334" s="399"/>
      <c r="D334" s="399"/>
      <c r="E334" s="512"/>
      <c r="F334" s="312"/>
      <c r="G334" s="532"/>
      <c r="H334" s="532"/>
      <c r="I334" s="503"/>
      <c r="J334" s="532"/>
      <c r="K334" s="532"/>
      <c r="L334" s="503"/>
      <c r="M334" s="437"/>
      <c r="N334" s="437"/>
      <c r="O334" s="312"/>
      <c r="P334" s="165"/>
      <c r="Q334" s="165"/>
      <c r="R334" s="258"/>
    </row>
    <row r="335" spans="1:18" x14ac:dyDescent="0.2">
      <c r="A335" s="399" t="s">
        <v>291</v>
      </c>
      <c r="B335" s="312"/>
      <c r="C335" s="399"/>
      <c r="D335" s="399"/>
      <c r="E335" s="512"/>
      <c r="F335" s="312"/>
      <c r="G335" s="532"/>
      <c r="H335" s="532"/>
      <c r="I335" s="503"/>
      <c r="J335" s="532"/>
      <c r="K335" s="532"/>
      <c r="L335" s="503"/>
      <c r="M335" s="437"/>
      <c r="N335" s="437"/>
      <c r="O335" s="312"/>
      <c r="P335" s="165"/>
      <c r="Q335" s="165"/>
      <c r="R335" s="258"/>
    </row>
    <row r="336" spans="1:18" ht="25.5" x14ac:dyDescent="0.2">
      <c r="A336" s="591" t="s">
        <v>740</v>
      </c>
      <c r="B336" s="312" t="s">
        <v>19</v>
      </c>
      <c r="C336" s="511">
        <f t="shared" ref="C336:C337" si="214">D336*1.15</f>
        <v>129.40114362616026</v>
      </c>
      <c r="D336" s="511">
        <f t="shared" ref="D336:D337" si="215">H336*1.06</f>
        <v>112.52273358796546</v>
      </c>
      <c r="E336" s="545">
        <v>0.06</v>
      </c>
      <c r="F336" s="312" t="s">
        <v>19</v>
      </c>
      <c r="G336" s="513">
        <f>H336*1.15</f>
        <v>122.07655059071723</v>
      </c>
      <c r="H336" s="513">
        <f>K336*1.05</f>
        <v>106.1535222527976</v>
      </c>
      <c r="I336" s="503">
        <v>5.5E-2</v>
      </c>
      <c r="J336" s="513">
        <f>K336*1.15</f>
        <v>116.2633815149688</v>
      </c>
      <c r="K336" s="513">
        <f>N336*1.061</f>
        <v>101.098592621712</v>
      </c>
      <c r="L336" s="503">
        <v>6.0999999999999999E-2</v>
      </c>
      <c r="M336" s="513">
        <f>N336*1.15</f>
        <v>109.57905892080001</v>
      </c>
      <c r="N336" s="513">
        <f t="shared" ref="N336:N353" si="216">Q336*1.06</f>
        <v>95.28613819200001</v>
      </c>
      <c r="O336" s="553">
        <f t="shared" ref="O336:O353" si="217">(N336-Q336)/Q336</f>
        <v>6.000000000000006E-2</v>
      </c>
      <c r="P336" s="257">
        <v>103.37647068</v>
      </c>
      <c r="Q336" s="257">
        <v>89.892583200000004</v>
      </c>
      <c r="R336" s="258">
        <v>5.4999999999999952E-2</v>
      </c>
    </row>
    <row r="337" spans="1:18" x14ac:dyDescent="0.2">
      <c r="A337" s="238" t="s">
        <v>293</v>
      </c>
      <c r="B337" s="312" t="s">
        <v>19</v>
      </c>
      <c r="C337" s="511">
        <f t="shared" si="214"/>
        <v>398.37716354894832</v>
      </c>
      <c r="D337" s="511">
        <f t="shared" si="215"/>
        <v>346.41492482517248</v>
      </c>
      <c r="E337" s="545">
        <v>0.06</v>
      </c>
      <c r="F337" s="312" t="s">
        <v>19</v>
      </c>
      <c r="G337" s="513">
        <f t="shared" ref="G337:G405" si="218">H337*1.15</f>
        <v>375.8275127820267</v>
      </c>
      <c r="H337" s="513">
        <f t="shared" ref="H337:H391" si="219">K337*1.05</f>
        <v>326.80653285393629</v>
      </c>
      <c r="I337" s="503">
        <v>5.5E-2</v>
      </c>
      <c r="J337" s="513">
        <f>K337*1.15</f>
        <v>357.93096455431117</v>
      </c>
      <c r="K337" s="513">
        <f>N337*1.061</f>
        <v>311.24431700374885</v>
      </c>
      <c r="L337" s="503">
        <v>6.0999999999999999E-2</v>
      </c>
      <c r="M337" s="513">
        <f t="shared" ref="M337:M353" si="220">N337*1.15</f>
        <v>337.35246423592002</v>
      </c>
      <c r="N337" s="513">
        <f t="shared" si="216"/>
        <v>293.34996890080004</v>
      </c>
      <c r="O337" s="553">
        <f t="shared" si="217"/>
        <v>6.000000000000006E-2</v>
      </c>
      <c r="P337" s="257">
        <v>318.257041732</v>
      </c>
      <c r="Q337" s="257">
        <v>276.74525368000002</v>
      </c>
      <c r="R337" s="258">
        <v>5.4999999999999924E-2</v>
      </c>
    </row>
    <row r="338" spans="1:18" x14ac:dyDescent="0.2">
      <c r="A338" s="399" t="s">
        <v>294</v>
      </c>
      <c r="B338" s="312"/>
      <c r="C338" s="399"/>
      <c r="D338" s="399"/>
      <c r="E338" s="545"/>
      <c r="F338" s="312"/>
      <c r="G338" s="513"/>
      <c r="H338" s="513"/>
      <c r="I338" s="503"/>
      <c r="J338" s="513"/>
      <c r="K338" s="513"/>
      <c r="L338" s="503"/>
      <c r="M338" s="513"/>
      <c r="N338" s="513"/>
      <c r="O338" s="312"/>
      <c r="P338" s="257"/>
      <c r="Q338" s="257"/>
      <c r="R338" s="258"/>
    </row>
    <row r="339" spans="1:18" x14ac:dyDescent="0.2">
      <c r="A339" s="235" t="s">
        <v>295</v>
      </c>
      <c r="B339" s="312" t="s">
        <v>19</v>
      </c>
      <c r="C339" s="511">
        <f t="shared" ref="C339:C346" si="221">D339*1.15</f>
        <v>601.09017273592167</v>
      </c>
      <c r="D339" s="511">
        <f t="shared" ref="D339:D346" si="222">H339*1.06</f>
        <v>522.68710672688849</v>
      </c>
      <c r="E339" s="545">
        <v>0.06</v>
      </c>
      <c r="F339" s="312" t="s">
        <v>19</v>
      </c>
      <c r="G339" s="513">
        <f t="shared" si="218"/>
        <v>567.06620069426572</v>
      </c>
      <c r="H339" s="513">
        <f t="shared" si="219"/>
        <v>493.1010440819702</v>
      </c>
      <c r="I339" s="503">
        <v>5.5E-2</v>
      </c>
      <c r="J339" s="513">
        <f t="shared" ref="J339:J340" si="223">K339*1.15</f>
        <v>540.06304828025304</v>
      </c>
      <c r="K339" s="513">
        <f t="shared" ref="K339:K340" si="224">N339*1.061</f>
        <v>469.62004198282875</v>
      </c>
      <c r="L339" s="503">
        <v>6.0999999999999999E-2</v>
      </c>
      <c r="M339" s="513">
        <f t="shared" si="220"/>
        <v>509.01324060344302</v>
      </c>
      <c r="N339" s="513">
        <f t="shared" si="216"/>
        <v>442.62020922038528</v>
      </c>
      <c r="O339" s="553">
        <f t="shared" si="217"/>
        <v>6.0000000000000046E-2</v>
      </c>
      <c r="P339" s="257">
        <v>480.20117038060658</v>
      </c>
      <c r="Q339" s="257">
        <v>417.566235113571</v>
      </c>
      <c r="R339" s="258">
        <v>5.4999999999999896E-2</v>
      </c>
    </row>
    <row r="340" spans="1:18" x14ac:dyDescent="0.2">
      <c r="A340" s="235" t="s">
        <v>296</v>
      </c>
      <c r="B340" s="312" t="s">
        <v>19</v>
      </c>
      <c r="C340" s="511">
        <f t="shared" si="221"/>
        <v>813.84401399873548</v>
      </c>
      <c r="D340" s="511">
        <f t="shared" si="222"/>
        <v>707.6904469554222</v>
      </c>
      <c r="E340" s="545">
        <v>0.06</v>
      </c>
      <c r="F340" s="312" t="s">
        <v>19</v>
      </c>
      <c r="G340" s="513">
        <f t="shared" si="218"/>
        <v>767.77737169692023</v>
      </c>
      <c r="H340" s="513">
        <f t="shared" si="219"/>
        <v>667.63249712775678</v>
      </c>
      <c r="I340" s="503">
        <v>5.5E-2</v>
      </c>
      <c r="J340" s="513">
        <f t="shared" si="223"/>
        <v>731.21654447325727</v>
      </c>
      <c r="K340" s="513">
        <f t="shared" si="224"/>
        <v>635.84047345500642</v>
      </c>
      <c r="L340" s="503">
        <v>6.0999999999999999E-2</v>
      </c>
      <c r="M340" s="513">
        <f t="shared" si="220"/>
        <v>689.17676199175992</v>
      </c>
      <c r="N340" s="513">
        <f t="shared" si="216"/>
        <v>599.28414086240002</v>
      </c>
      <c r="O340" s="553">
        <f t="shared" si="217"/>
        <v>6.0000000000000005E-2</v>
      </c>
      <c r="P340" s="257">
        <v>650.16675659600003</v>
      </c>
      <c r="Q340" s="257">
        <v>565.36239704000002</v>
      </c>
      <c r="R340" s="258">
        <v>5.499999999999991E-2</v>
      </c>
    </row>
    <row r="341" spans="1:18" x14ac:dyDescent="0.2">
      <c r="A341" s="235" t="s">
        <v>515</v>
      </c>
      <c r="B341" s="312" t="s">
        <v>19</v>
      </c>
      <c r="C341" s="511">
        <f t="shared" si="221"/>
        <v>1670.535309616982</v>
      </c>
      <c r="D341" s="511">
        <f t="shared" si="222"/>
        <v>1452.639399666941</v>
      </c>
      <c r="E341" s="545">
        <v>0.06</v>
      </c>
      <c r="F341" s="312" t="s">
        <v>19</v>
      </c>
      <c r="G341" s="513">
        <f t="shared" si="218"/>
        <v>1575.9767071858321</v>
      </c>
      <c r="H341" s="513">
        <f t="shared" si="219"/>
        <v>1370.4145279876802</v>
      </c>
      <c r="I341" s="503">
        <v>5.5E-2</v>
      </c>
      <c r="J341" s="513">
        <f t="shared" si="211"/>
        <v>1500.9301973198401</v>
      </c>
      <c r="K341" s="513">
        <f t="shared" si="212"/>
        <v>1305.1566933216002</v>
      </c>
      <c r="L341" s="503">
        <f t="shared" si="213"/>
        <v>5.4999999999999938E-2</v>
      </c>
      <c r="M341" s="513">
        <f t="shared" si="220"/>
        <v>1422.6826514880001</v>
      </c>
      <c r="N341" s="513">
        <f t="shared" si="216"/>
        <v>1237.1153491200002</v>
      </c>
      <c r="O341" s="553">
        <f t="shared" si="217"/>
        <v>5.999999999999997E-2</v>
      </c>
      <c r="P341" s="257">
        <v>1342.1534448000002</v>
      </c>
      <c r="Q341" s="257">
        <v>1167.0899520000003</v>
      </c>
      <c r="R341" s="258">
        <v>5.5000000000000028E-2</v>
      </c>
    </row>
    <row r="342" spans="1:18" ht="25.5" x14ac:dyDescent="0.2">
      <c r="A342" s="235" t="s">
        <v>297</v>
      </c>
      <c r="B342" s="312" t="s">
        <v>19</v>
      </c>
      <c r="C342" s="511">
        <f t="shared" si="221"/>
        <v>1667.9891352324541</v>
      </c>
      <c r="D342" s="511">
        <f t="shared" si="222"/>
        <v>1450.4253349847429</v>
      </c>
      <c r="E342" s="545">
        <v>0.06</v>
      </c>
      <c r="F342" s="312" t="s">
        <v>19</v>
      </c>
      <c r="G342" s="513">
        <f t="shared" si="218"/>
        <v>1573.5746558796736</v>
      </c>
      <c r="H342" s="513">
        <f t="shared" si="219"/>
        <v>1368.3257877214555</v>
      </c>
      <c r="I342" s="503">
        <v>5.5E-2</v>
      </c>
      <c r="J342" s="513">
        <f t="shared" si="211"/>
        <v>1498.6425294092132</v>
      </c>
      <c r="K342" s="513">
        <f t="shared" si="212"/>
        <v>1303.1674168775767</v>
      </c>
      <c r="L342" s="503">
        <f t="shared" si="213"/>
        <v>5.4999999999999889E-2</v>
      </c>
      <c r="M342" s="513">
        <f t="shared" si="220"/>
        <v>1420.5142458855103</v>
      </c>
      <c r="N342" s="513">
        <f t="shared" si="216"/>
        <v>1235.2297790308785</v>
      </c>
      <c r="O342" s="553">
        <f t="shared" si="217"/>
        <v>6.0000000000000143E-2</v>
      </c>
      <c r="P342" s="257">
        <v>1340.1077791372736</v>
      </c>
      <c r="Q342" s="257">
        <v>1165.3111122932814</v>
      </c>
      <c r="R342" s="258">
        <v>5.4999999999999938E-2</v>
      </c>
    </row>
    <row r="343" spans="1:18" x14ac:dyDescent="0.2">
      <c r="A343" s="235" t="s">
        <v>878</v>
      </c>
      <c r="B343" s="312" t="s">
        <v>19</v>
      </c>
      <c r="C343" s="511">
        <v>1036.1499999999999</v>
      </c>
      <c r="D343" s="511" t="s">
        <v>903</v>
      </c>
      <c r="E343" s="545">
        <v>0.06</v>
      </c>
      <c r="F343" s="312" t="s">
        <v>19</v>
      </c>
      <c r="G343" s="513">
        <f>850*1.15</f>
        <v>977.49999999999989</v>
      </c>
      <c r="H343" s="513" t="s">
        <v>881</v>
      </c>
      <c r="I343" s="503">
        <v>5.5E-2</v>
      </c>
      <c r="J343" s="513"/>
      <c r="K343" s="513"/>
      <c r="L343" s="503"/>
      <c r="M343" s="513"/>
      <c r="N343" s="513"/>
      <c r="O343" s="553"/>
      <c r="P343" s="257"/>
      <c r="Q343" s="257"/>
      <c r="R343" s="258"/>
    </row>
    <row r="344" spans="1:18" x14ac:dyDescent="0.2">
      <c r="A344" s="235" t="s">
        <v>879</v>
      </c>
      <c r="B344" s="312" t="s">
        <v>19</v>
      </c>
      <c r="C344" s="511">
        <v>707.02</v>
      </c>
      <c r="D344" s="511" t="s">
        <v>904</v>
      </c>
      <c r="E344" s="545">
        <v>0.06</v>
      </c>
      <c r="F344" s="312" t="s">
        <v>19</v>
      </c>
      <c r="G344" s="513">
        <f>580*1.15</f>
        <v>667</v>
      </c>
      <c r="H344" s="513" t="s">
        <v>880</v>
      </c>
      <c r="I344" s="503">
        <v>5.5E-2</v>
      </c>
      <c r="J344" s="513"/>
      <c r="K344" s="513"/>
      <c r="L344" s="503"/>
      <c r="M344" s="513"/>
      <c r="N344" s="513"/>
      <c r="O344" s="553"/>
      <c r="P344" s="257"/>
      <c r="Q344" s="257"/>
      <c r="R344" s="258"/>
    </row>
    <row r="345" spans="1:18" ht="25.5" x14ac:dyDescent="0.2">
      <c r="A345" s="592" t="s">
        <v>298</v>
      </c>
      <c r="B345" s="312" t="s">
        <v>19</v>
      </c>
      <c r="C345" s="511">
        <f t="shared" si="221"/>
        <v>1667.9891352324541</v>
      </c>
      <c r="D345" s="511">
        <f t="shared" si="222"/>
        <v>1450.4253349847429</v>
      </c>
      <c r="E345" s="545">
        <v>0.06</v>
      </c>
      <c r="F345" s="312" t="s">
        <v>19</v>
      </c>
      <c r="G345" s="513">
        <v>1573.5746558796736</v>
      </c>
      <c r="H345" s="513">
        <v>1368.3257877214555</v>
      </c>
      <c r="I345" s="503">
        <v>5.5E-2</v>
      </c>
      <c r="J345" s="513">
        <f t="shared" si="211"/>
        <v>1498.6425294092132</v>
      </c>
      <c r="K345" s="513">
        <f t="shared" si="212"/>
        <v>1303.1674168775767</v>
      </c>
      <c r="L345" s="503">
        <f t="shared" si="213"/>
        <v>5.4999999999999889E-2</v>
      </c>
      <c r="M345" s="513">
        <f t="shared" si="220"/>
        <v>1420.5142458855103</v>
      </c>
      <c r="N345" s="513">
        <f t="shared" si="216"/>
        <v>1235.2297790308785</v>
      </c>
      <c r="O345" s="553">
        <f t="shared" si="217"/>
        <v>6.0000000000000143E-2</v>
      </c>
      <c r="P345" s="257">
        <v>1340.1077791372736</v>
      </c>
      <c r="Q345" s="257">
        <v>1165.3111122932814</v>
      </c>
      <c r="R345" s="258">
        <v>5.4999999999999938E-2</v>
      </c>
    </row>
    <row r="346" spans="1:18" ht="25.5" x14ac:dyDescent="0.2">
      <c r="A346" s="235" t="s">
        <v>299</v>
      </c>
      <c r="B346" s="312" t="s">
        <v>19</v>
      </c>
      <c r="C346" s="511">
        <f t="shared" si="221"/>
        <v>2895.5133540520324</v>
      </c>
      <c r="D346" s="511">
        <f t="shared" si="222"/>
        <v>2517.8376991756804</v>
      </c>
      <c r="E346" s="545">
        <v>0.06</v>
      </c>
      <c r="F346" s="312" t="s">
        <v>19</v>
      </c>
      <c r="G346" s="513">
        <f t="shared" si="218"/>
        <v>2731.6163717472</v>
      </c>
      <c r="H346" s="513">
        <f t="shared" si="219"/>
        <v>2375.3185841280001</v>
      </c>
      <c r="I346" s="503">
        <v>5.5E-2</v>
      </c>
      <c r="J346" s="513">
        <f t="shared" si="211"/>
        <v>2601.5394016639998</v>
      </c>
      <c r="K346" s="513">
        <f t="shared" si="212"/>
        <v>2262.20817536</v>
      </c>
      <c r="L346" s="503">
        <f t="shared" si="213"/>
        <v>5.4999999999999917E-2</v>
      </c>
      <c r="M346" s="513">
        <f t="shared" si="220"/>
        <v>2465.9141248000001</v>
      </c>
      <c r="N346" s="513">
        <f t="shared" si="216"/>
        <v>2144.2731520000002</v>
      </c>
      <c r="O346" s="553">
        <f t="shared" si="217"/>
        <v>5.9999999999999949E-2</v>
      </c>
      <c r="P346" s="257">
        <v>2326.3340800000001</v>
      </c>
      <c r="Q346" s="257">
        <v>2022.8992000000003</v>
      </c>
      <c r="R346" s="258">
        <v>5.5E-2</v>
      </c>
    </row>
    <row r="347" spans="1:18" x14ac:dyDescent="0.2">
      <c r="A347" s="399" t="s">
        <v>300</v>
      </c>
      <c r="B347" s="312"/>
      <c r="C347" s="399"/>
      <c r="D347" s="399"/>
      <c r="E347" s="512"/>
      <c r="F347" s="312"/>
      <c r="G347" s="513"/>
      <c r="H347" s="513"/>
      <c r="I347" s="503"/>
      <c r="J347" s="513"/>
      <c r="K347" s="513"/>
      <c r="L347" s="503"/>
      <c r="M347" s="513"/>
      <c r="N347" s="513"/>
      <c r="O347" s="312"/>
      <c r="P347" s="257"/>
      <c r="Q347" s="257"/>
      <c r="R347" s="258"/>
    </row>
    <row r="348" spans="1:18" ht="38.25" x14ac:dyDescent="0.2">
      <c r="A348" s="235" t="s">
        <v>301</v>
      </c>
      <c r="B348" s="312" t="s">
        <v>19</v>
      </c>
      <c r="C348" s="511">
        <f>D348*1.15</f>
        <v>935.61275252806286</v>
      </c>
      <c r="D348" s="511">
        <f>H348*1.06</f>
        <v>813.57630654614172</v>
      </c>
      <c r="E348" s="545">
        <v>0.06</v>
      </c>
      <c r="F348" s="312" t="s">
        <v>19</v>
      </c>
      <c r="G348" s="513">
        <f t="shared" si="218"/>
        <v>882.65354012081411</v>
      </c>
      <c r="H348" s="513">
        <f t="shared" si="219"/>
        <v>767.52481749636013</v>
      </c>
      <c r="I348" s="503">
        <v>5.5E-2</v>
      </c>
      <c r="J348" s="513">
        <f t="shared" si="211"/>
        <v>840.6224191626801</v>
      </c>
      <c r="K348" s="513">
        <f t="shared" si="212"/>
        <v>730.97601666320008</v>
      </c>
      <c r="L348" s="503">
        <f t="shared" si="213"/>
        <v>5.4999999999999896E-2</v>
      </c>
      <c r="M348" s="513">
        <f t="shared" si="220"/>
        <v>796.79850157600015</v>
      </c>
      <c r="N348" s="513">
        <f t="shared" si="216"/>
        <v>692.86826224000015</v>
      </c>
      <c r="O348" s="553">
        <f t="shared" si="217"/>
        <v>0.06</v>
      </c>
      <c r="P348" s="257">
        <v>751.6966996000001</v>
      </c>
      <c r="Q348" s="257">
        <v>653.64930400000014</v>
      </c>
      <c r="R348" s="258">
        <v>5.4999999999999986E-2</v>
      </c>
    </row>
    <row r="349" spans="1:18" x14ac:dyDescent="0.2">
      <c r="A349" s="399" t="s">
        <v>302</v>
      </c>
      <c r="B349" s="312"/>
      <c r="C349" s="399"/>
      <c r="D349" s="399"/>
      <c r="E349" s="512"/>
      <c r="F349" s="312"/>
      <c r="G349" s="513"/>
      <c r="H349" s="513"/>
      <c r="I349" s="503"/>
      <c r="J349" s="513"/>
      <c r="K349" s="513"/>
      <c r="L349" s="503"/>
      <c r="M349" s="513"/>
      <c r="N349" s="513"/>
      <c r="O349" s="312"/>
      <c r="P349" s="257"/>
      <c r="Q349" s="257"/>
      <c r="R349" s="258"/>
    </row>
    <row r="350" spans="1:18" x14ac:dyDescent="0.2">
      <c r="A350" s="235" t="s">
        <v>303</v>
      </c>
      <c r="B350" s="312" t="s">
        <v>19</v>
      </c>
      <c r="C350" s="511">
        <f t="shared" ref="C350:C353" si="225">D350*1.15</f>
        <v>174.63564916626319</v>
      </c>
      <c r="D350" s="511">
        <f t="shared" ref="D350:D353" si="226">H350*1.06</f>
        <v>151.85708623153323</v>
      </c>
      <c r="E350" s="512">
        <v>0.06</v>
      </c>
      <c r="F350" s="312" t="s">
        <v>19</v>
      </c>
      <c r="G350" s="513">
        <f t="shared" si="218"/>
        <v>164.75061242100301</v>
      </c>
      <c r="H350" s="513">
        <f t="shared" si="219"/>
        <v>143.26140210522001</v>
      </c>
      <c r="I350" s="503">
        <v>5.5E-2</v>
      </c>
      <c r="J350" s="513">
        <f t="shared" si="211"/>
        <v>156.90534516286002</v>
      </c>
      <c r="K350" s="513">
        <f t="shared" si="212"/>
        <v>136.43943057640001</v>
      </c>
      <c r="L350" s="503">
        <f t="shared" si="213"/>
        <v>5.4999999999999861E-2</v>
      </c>
      <c r="M350" s="513">
        <f t="shared" si="220"/>
        <v>148.72544565200002</v>
      </c>
      <c r="N350" s="513">
        <f t="shared" si="216"/>
        <v>129.32647448000003</v>
      </c>
      <c r="O350" s="553">
        <f t="shared" si="217"/>
        <v>6.0000000000000143E-2</v>
      </c>
      <c r="P350" s="257">
        <v>140.3070242</v>
      </c>
      <c r="Q350" s="257">
        <v>122.00610800000001</v>
      </c>
      <c r="R350" s="258">
        <v>5.4999999999999959E-2</v>
      </c>
    </row>
    <row r="351" spans="1:18" x14ac:dyDescent="0.2">
      <c r="A351" s="235" t="s">
        <v>304</v>
      </c>
      <c r="B351" s="312" t="s">
        <v>19</v>
      </c>
      <c r="C351" s="511">
        <f t="shared" si="225"/>
        <v>452.42396157063007</v>
      </c>
      <c r="D351" s="511">
        <f t="shared" si="226"/>
        <v>393.4121404962001</v>
      </c>
      <c r="E351" s="512">
        <v>0.06</v>
      </c>
      <c r="F351" s="312" t="s">
        <v>19</v>
      </c>
      <c r="G351" s="513">
        <f t="shared" si="218"/>
        <v>426.81505808550003</v>
      </c>
      <c r="H351" s="513">
        <f t="shared" si="219"/>
        <v>371.14352877000005</v>
      </c>
      <c r="I351" s="503">
        <v>5.5E-2</v>
      </c>
      <c r="J351" s="513">
        <f t="shared" si="211"/>
        <v>406.49053151000004</v>
      </c>
      <c r="K351" s="513">
        <f t="shared" si="212"/>
        <v>353.47002740000005</v>
      </c>
      <c r="L351" s="503">
        <f t="shared" si="213"/>
        <v>5.499999999999991E-2</v>
      </c>
      <c r="M351" s="513">
        <f t="shared" si="220"/>
        <v>385.29908200000006</v>
      </c>
      <c r="N351" s="513">
        <f t="shared" si="216"/>
        <v>335.04268000000008</v>
      </c>
      <c r="O351" s="553">
        <f t="shared" si="217"/>
        <v>6.000000000000013E-2</v>
      </c>
      <c r="P351" s="257">
        <v>363.48970000000003</v>
      </c>
      <c r="Q351" s="257">
        <v>316.07800000000003</v>
      </c>
      <c r="R351" s="258">
        <v>5.5000000000000028E-2</v>
      </c>
    </row>
    <row r="352" spans="1:18" ht="25.5" x14ac:dyDescent="0.2">
      <c r="A352" s="235" t="s">
        <v>516</v>
      </c>
      <c r="B352" s="312"/>
      <c r="C352" s="511">
        <f t="shared" si="225"/>
        <v>0</v>
      </c>
      <c r="D352" s="511">
        <f t="shared" si="226"/>
        <v>0</v>
      </c>
      <c r="E352" s="545">
        <v>0.06</v>
      </c>
      <c r="F352" s="312"/>
      <c r="G352" s="513">
        <f t="shared" si="218"/>
        <v>0</v>
      </c>
      <c r="H352" s="513">
        <f t="shared" si="219"/>
        <v>0</v>
      </c>
      <c r="I352" s="503">
        <v>5.5E-2</v>
      </c>
      <c r="J352" s="513"/>
      <c r="K352" s="513"/>
      <c r="L352" s="503"/>
      <c r="M352" s="513"/>
      <c r="N352" s="513"/>
      <c r="O352" s="312"/>
      <c r="P352" s="257">
        <v>44.505678868000011</v>
      </c>
      <c r="Q352" s="257">
        <v>38.700590320000011</v>
      </c>
      <c r="R352" s="258">
        <v>5.4999999999999993E-2</v>
      </c>
    </row>
    <row r="353" spans="1:18" x14ac:dyDescent="0.2">
      <c r="A353" s="342" t="s">
        <v>305</v>
      </c>
      <c r="B353" s="163" t="s">
        <v>19</v>
      </c>
      <c r="C353" s="511">
        <f t="shared" si="225"/>
        <v>33.66977717417673</v>
      </c>
      <c r="D353" s="511">
        <f t="shared" si="226"/>
        <v>29.278067107979769</v>
      </c>
      <c r="E353" s="545">
        <v>0.06</v>
      </c>
      <c r="F353" s="163" t="s">
        <v>19</v>
      </c>
      <c r="G353" s="513">
        <f t="shared" si="218"/>
        <v>31.763940730355408</v>
      </c>
      <c r="H353" s="513">
        <f t="shared" si="219"/>
        <v>27.620818026396009</v>
      </c>
      <c r="I353" s="503">
        <v>5.5E-2</v>
      </c>
      <c r="J353" s="513">
        <f>K353*1.15</f>
        <v>30.251372124148006</v>
      </c>
      <c r="K353" s="513">
        <f>N353*1.061</f>
        <v>26.305540977520007</v>
      </c>
      <c r="L353" s="503">
        <v>6.0999999999999999E-2</v>
      </c>
      <c r="M353" s="513">
        <f t="shared" si="220"/>
        <v>28.512132068000007</v>
      </c>
      <c r="N353" s="513">
        <f t="shared" si="216"/>
        <v>24.793158320000007</v>
      </c>
      <c r="O353" s="553">
        <f t="shared" si="217"/>
        <v>6.0000000000000109E-2</v>
      </c>
      <c r="P353" s="257">
        <v>26.898237800000004</v>
      </c>
      <c r="Q353" s="257">
        <v>23.389772000000004</v>
      </c>
      <c r="R353" s="258">
        <v>5.4999999999999986E-2</v>
      </c>
    </row>
    <row r="354" spans="1:18" x14ac:dyDescent="0.2">
      <c r="A354" s="238"/>
      <c r="B354" s="312"/>
      <c r="C354" s="238"/>
      <c r="D354" s="238"/>
      <c r="E354" s="507"/>
      <c r="F354" s="312"/>
      <c r="G354" s="513"/>
      <c r="H354" s="513"/>
      <c r="I354" s="503"/>
      <c r="J354" s="513"/>
      <c r="K354" s="513"/>
      <c r="L354" s="503"/>
      <c r="M354" s="513"/>
      <c r="N354" s="513"/>
      <c r="O354" s="312"/>
      <c r="P354" s="256"/>
      <c r="Q354" s="257"/>
      <c r="R354" s="258"/>
    </row>
    <row r="355" spans="1:18" x14ac:dyDescent="0.2">
      <c r="A355" s="399" t="s">
        <v>562</v>
      </c>
      <c r="B355" s="312"/>
      <c r="C355" s="399"/>
      <c r="D355" s="399"/>
      <c r="E355" s="512"/>
      <c r="F355" s="312"/>
      <c r="G355" s="513"/>
      <c r="H355" s="513"/>
      <c r="I355" s="503"/>
      <c r="J355" s="513"/>
      <c r="K355" s="513"/>
      <c r="L355" s="503"/>
      <c r="M355" s="513"/>
      <c r="N355" s="513"/>
      <c r="O355" s="312"/>
      <c r="P355" s="165"/>
      <c r="Q355" s="165"/>
      <c r="R355" s="258"/>
    </row>
    <row r="356" spans="1:18" x14ac:dyDescent="0.2">
      <c r="A356" s="399" t="s">
        <v>307</v>
      </c>
      <c r="B356" s="312"/>
      <c r="C356" s="399"/>
      <c r="D356" s="399"/>
      <c r="E356" s="512"/>
      <c r="F356" s="312"/>
      <c r="G356" s="513"/>
      <c r="H356" s="513"/>
      <c r="I356" s="503"/>
      <c r="J356" s="513"/>
      <c r="K356" s="513"/>
      <c r="L356" s="503"/>
      <c r="M356" s="513"/>
      <c r="N356" s="513"/>
      <c r="O356" s="312"/>
      <c r="P356" s="165"/>
      <c r="Q356" s="165"/>
      <c r="R356" s="258"/>
    </row>
    <row r="357" spans="1:18" x14ac:dyDescent="0.2">
      <c r="A357" s="399" t="s">
        <v>316</v>
      </c>
      <c r="B357" s="312" t="s">
        <v>19</v>
      </c>
      <c r="C357" s="511">
        <f t="shared" ref="C357:C360" si="227">D357*1.15</f>
        <v>661.10458944382799</v>
      </c>
      <c r="D357" s="511">
        <f t="shared" ref="D357:D360" si="228">H357*1.03</f>
        <v>574.87355603811136</v>
      </c>
      <c r="E357" s="512">
        <v>0.03</v>
      </c>
      <c r="F357" s="312" t="s">
        <v>19</v>
      </c>
      <c r="G357" s="513">
        <f t="shared" si="218"/>
        <v>641.84911596488143</v>
      </c>
      <c r="H357" s="513">
        <f t="shared" si="219"/>
        <v>558.12966605641873</v>
      </c>
      <c r="I357" s="503">
        <v>5.5E-2</v>
      </c>
      <c r="J357" s="513">
        <f t="shared" ref="J357" si="229">M357*1.055</f>
        <v>611.28487234750617</v>
      </c>
      <c r="K357" s="513">
        <f t="shared" ref="K357" si="230">N357*1.055</f>
        <v>531.55206291087495</v>
      </c>
      <c r="L357" s="503">
        <f t="shared" ref="L357" si="231">(K357-N357)/N357</f>
        <v>5.4999999999999882E-2</v>
      </c>
      <c r="M357" s="513">
        <f>N357*1.15</f>
        <v>579.41694061374994</v>
      </c>
      <c r="N357" s="513">
        <f t="shared" ref="N357:N375" si="232">Q357*1.055</f>
        <v>503.84081792500001</v>
      </c>
      <c r="O357" s="515">
        <f t="shared" ref="O357:O363" si="233">(N357-Q357)/Q357</f>
        <v>5.4999999999999924E-2</v>
      </c>
      <c r="P357" s="257">
        <v>549.21037024999998</v>
      </c>
      <c r="Q357" s="257">
        <v>477.57423500000004</v>
      </c>
      <c r="R357" s="360">
        <v>9.000000000000008E-2</v>
      </c>
    </row>
    <row r="358" spans="1:18" x14ac:dyDescent="0.2">
      <c r="A358" s="235" t="s">
        <v>886</v>
      </c>
      <c r="B358" s="312" t="s">
        <v>19</v>
      </c>
      <c r="C358" s="511">
        <f t="shared" si="227"/>
        <v>1884.7052352395074</v>
      </c>
      <c r="D358" s="511">
        <f t="shared" si="228"/>
        <v>1638.8741175995717</v>
      </c>
      <c r="E358" s="512">
        <v>0.03</v>
      </c>
      <c r="F358" s="312" t="s">
        <v>19</v>
      </c>
      <c r="G358" s="513">
        <f t="shared" si="218"/>
        <v>1829.8109079995218</v>
      </c>
      <c r="H358" s="513">
        <f t="shared" si="219"/>
        <v>1591.1399199995842</v>
      </c>
      <c r="I358" s="503">
        <v>5.5E-2</v>
      </c>
      <c r="J358" s="513">
        <f t="shared" ref="J358:J360" si="234">M358*1.055</f>
        <v>1742.6770552376397</v>
      </c>
      <c r="K358" s="513">
        <f t="shared" ref="K358:K360" si="235">N358*1.055</f>
        <v>1515.3713523805563</v>
      </c>
      <c r="L358" s="503">
        <f t="shared" ref="L358:L360" si="236">(K358-N358)/N358</f>
        <v>5.4999999999999945E-2</v>
      </c>
      <c r="M358" s="513">
        <f t="shared" ref="M358:M380" si="237">N358*1.15</f>
        <v>1651.8265926423126</v>
      </c>
      <c r="N358" s="513">
        <f t="shared" si="232"/>
        <v>1436.3709501237502</v>
      </c>
      <c r="O358" s="515">
        <f t="shared" si="233"/>
        <v>5.4999999999999952E-2</v>
      </c>
      <c r="P358" s="257">
        <v>1565.7124100875001</v>
      </c>
      <c r="Q358" s="257">
        <v>1361.4890522500002</v>
      </c>
      <c r="R358" s="360">
        <v>9.0000000000000135E-2</v>
      </c>
    </row>
    <row r="359" spans="1:18" x14ac:dyDescent="0.2">
      <c r="A359" s="235" t="s">
        <v>310</v>
      </c>
      <c r="B359" s="312" t="s">
        <v>19</v>
      </c>
      <c r="C359" s="511">
        <f t="shared" si="227"/>
        <v>223.13274813951691</v>
      </c>
      <c r="D359" s="511">
        <f t="shared" si="228"/>
        <v>194.02847664305818</v>
      </c>
      <c r="E359" s="512">
        <v>0.03</v>
      </c>
      <c r="F359" s="312" t="s">
        <v>19</v>
      </c>
      <c r="G359" s="513">
        <f t="shared" si="218"/>
        <v>216.63373605778341</v>
      </c>
      <c r="H359" s="513">
        <f t="shared" si="219"/>
        <v>188.37716178937688</v>
      </c>
      <c r="I359" s="503">
        <v>5.5E-2</v>
      </c>
      <c r="J359" s="513">
        <f t="shared" si="234"/>
        <v>206.31784386455561</v>
      </c>
      <c r="K359" s="513">
        <f t="shared" si="235"/>
        <v>179.40682075178751</v>
      </c>
      <c r="L359" s="503">
        <f t="shared" si="236"/>
        <v>5.4999999999999945E-2</v>
      </c>
      <c r="M359" s="513">
        <f t="shared" si="237"/>
        <v>195.56193731237499</v>
      </c>
      <c r="N359" s="513">
        <f t="shared" si="232"/>
        <v>170.05385853250002</v>
      </c>
      <c r="O359" s="515">
        <f t="shared" si="233"/>
        <v>5.4999999999999924E-2</v>
      </c>
      <c r="P359" s="257">
        <v>185.36676522500002</v>
      </c>
      <c r="Q359" s="257">
        <v>161.18849150000003</v>
      </c>
      <c r="R359" s="360">
        <v>9.0000000000000052E-2</v>
      </c>
    </row>
    <row r="360" spans="1:18" x14ac:dyDescent="0.2">
      <c r="A360" s="235" t="s">
        <v>311</v>
      </c>
      <c r="B360" s="312" t="s">
        <v>19</v>
      </c>
      <c r="C360" s="511">
        <f t="shared" si="227"/>
        <v>223.13274813951691</v>
      </c>
      <c r="D360" s="511">
        <f t="shared" si="228"/>
        <v>194.02847664305818</v>
      </c>
      <c r="E360" s="512">
        <v>0.03</v>
      </c>
      <c r="F360" s="312" t="s">
        <v>19</v>
      </c>
      <c r="G360" s="513">
        <f t="shared" si="218"/>
        <v>216.63373605778341</v>
      </c>
      <c r="H360" s="513">
        <f t="shared" si="219"/>
        <v>188.37716178937688</v>
      </c>
      <c r="I360" s="503">
        <v>5.5E-2</v>
      </c>
      <c r="J360" s="513">
        <f t="shared" si="234"/>
        <v>206.31784386455561</v>
      </c>
      <c r="K360" s="513">
        <f t="shared" si="235"/>
        <v>179.40682075178751</v>
      </c>
      <c r="L360" s="503">
        <f t="shared" si="236"/>
        <v>5.4999999999999945E-2</v>
      </c>
      <c r="M360" s="513">
        <f t="shared" si="237"/>
        <v>195.56193731237499</v>
      </c>
      <c r="N360" s="513">
        <f t="shared" si="232"/>
        <v>170.05385853250002</v>
      </c>
      <c r="O360" s="515">
        <f t="shared" si="233"/>
        <v>5.4999999999999924E-2</v>
      </c>
      <c r="P360" s="257">
        <v>185.36676522500002</v>
      </c>
      <c r="Q360" s="257">
        <v>161.18849150000003</v>
      </c>
      <c r="R360" s="360">
        <v>9.0000000000000052E-2</v>
      </c>
    </row>
    <row r="361" spans="1:18" x14ac:dyDescent="0.2">
      <c r="A361" s="399" t="s">
        <v>312</v>
      </c>
      <c r="B361" s="312"/>
      <c r="C361" s="399"/>
      <c r="D361" s="399"/>
      <c r="E361" s="512"/>
      <c r="F361" s="312"/>
      <c r="G361" s="513"/>
      <c r="H361" s="513"/>
      <c r="I361" s="503"/>
      <c r="J361" s="513"/>
      <c r="K361" s="513"/>
      <c r="L361" s="503"/>
      <c r="M361" s="513"/>
      <c r="N361" s="513"/>
      <c r="O361" s="312"/>
      <c r="P361" s="165"/>
      <c r="Q361" s="257"/>
      <c r="R361" s="360"/>
    </row>
    <row r="362" spans="1:18" x14ac:dyDescent="0.2">
      <c r="A362" s="235" t="s">
        <v>313</v>
      </c>
      <c r="B362" s="312" t="s">
        <v>19</v>
      </c>
      <c r="C362" s="511">
        <f t="shared" ref="C362:C363" si="238">D362*1.15</f>
        <v>223.13274813951691</v>
      </c>
      <c r="D362" s="511">
        <f t="shared" ref="D362:D363" si="239">H362*1.03</f>
        <v>194.02847664305818</v>
      </c>
      <c r="E362" s="512">
        <v>0.03</v>
      </c>
      <c r="F362" s="312" t="s">
        <v>19</v>
      </c>
      <c r="G362" s="513">
        <f t="shared" si="218"/>
        <v>216.63373605778341</v>
      </c>
      <c r="H362" s="513">
        <f t="shared" si="219"/>
        <v>188.37716178937688</v>
      </c>
      <c r="I362" s="503">
        <v>5.5E-2</v>
      </c>
      <c r="J362" s="513">
        <f t="shared" ref="J362" si="240">M362*1.055</f>
        <v>206.31784386455561</v>
      </c>
      <c r="K362" s="513">
        <f t="shared" ref="K362" si="241">N362*1.055</f>
        <v>179.40682075178751</v>
      </c>
      <c r="L362" s="503">
        <f t="shared" ref="L362" si="242">(K362-N362)/N362</f>
        <v>5.4999999999999945E-2</v>
      </c>
      <c r="M362" s="513">
        <f t="shared" si="237"/>
        <v>195.56193731237499</v>
      </c>
      <c r="N362" s="513">
        <f t="shared" si="232"/>
        <v>170.05385853250002</v>
      </c>
      <c r="O362" s="515">
        <f t="shared" si="233"/>
        <v>5.4999999999999924E-2</v>
      </c>
      <c r="P362" s="257">
        <v>185.36676522500002</v>
      </c>
      <c r="Q362" s="257">
        <v>161.18849150000003</v>
      </c>
      <c r="R362" s="360">
        <v>9.0000000000000052E-2</v>
      </c>
    </row>
    <row r="363" spans="1:18" x14ac:dyDescent="0.2">
      <c r="A363" s="235" t="s">
        <v>887</v>
      </c>
      <c r="B363" s="312" t="s">
        <v>19</v>
      </c>
      <c r="C363" s="511">
        <f t="shared" si="238"/>
        <v>1884.7052352395074</v>
      </c>
      <c r="D363" s="511">
        <f t="shared" si="239"/>
        <v>1638.8741175995717</v>
      </c>
      <c r="E363" s="512">
        <v>0.03</v>
      </c>
      <c r="F363" s="312" t="s">
        <v>19</v>
      </c>
      <c r="G363" s="513">
        <f t="shared" si="218"/>
        <v>1829.8109079995218</v>
      </c>
      <c r="H363" s="513">
        <f t="shared" si="219"/>
        <v>1591.1399199995842</v>
      </c>
      <c r="I363" s="503">
        <v>5.5E-2</v>
      </c>
      <c r="J363" s="513">
        <f t="shared" ref="J363" si="243">M363*1.055</f>
        <v>1742.6770552376397</v>
      </c>
      <c r="K363" s="513">
        <f t="shared" ref="K363" si="244">N363*1.055</f>
        <v>1515.3713523805563</v>
      </c>
      <c r="L363" s="503">
        <f t="shared" ref="L363" si="245">(K363-N363)/N363</f>
        <v>5.4999999999999945E-2</v>
      </c>
      <c r="M363" s="513">
        <f t="shared" si="237"/>
        <v>1651.8265926423126</v>
      </c>
      <c r="N363" s="513">
        <f t="shared" si="232"/>
        <v>1436.3709501237502</v>
      </c>
      <c r="O363" s="515">
        <f t="shared" si="233"/>
        <v>5.4999999999999952E-2</v>
      </c>
      <c r="P363" s="257">
        <v>1565.7124100875001</v>
      </c>
      <c r="Q363" s="257">
        <v>1361.4890522500002</v>
      </c>
      <c r="R363" s="360">
        <v>9.0000000000000135E-2</v>
      </c>
    </row>
    <row r="364" spans="1:18" x14ac:dyDescent="0.2">
      <c r="A364" s="399" t="s">
        <v>315</v>
      </c>
      <c r="B364" s="312"/>
      <c r="C364" s="399"/>
      <c r="D364" s="399"/>
      <c r="E364" s="512"/>
      <c r="F364" s="312"/>
      <c r="G364" s="513"/>
      <c r="H364" s="513"/>
      <c r="I364" s="503"/>
      <c r="J364" s="513"/>
      <c r="K364" s="513"/>
      <c r="L364" s="503"/>
      <c r="M364" s="513"/>
      <c r="N364" s="513"/>
      <c r="O364" s="554"/>
      <c r="P364" s="165"/>
      <c r="Q364" s="257"/>
      <c r="R364" s="360"/>
    </row>
    <row r="365" spans="1:18" x14ac:dyDescent="0.2">
      <c r="A365" s="399" t="s">
        <v>316</v>
      </c>
      <c r="B365" s="312"/>
      <c r="C365" s="511">
        <f t="shared" ref="C365:C368" si="246">D365*1.15</f>
        <v>1630.8278603525225</v>
      </c>
      <c r="D365" s="511">
        <f t="shared" ref="D365:D368" si="247">H365*1.03</f>
        <v>1418.1111829152371</v>
      </c>
      <c r="E365" s="512">
        <v>0.03</v>
      </c>
      <c r="F365" s="312"/>
      <c r="G365" s="513">
        <f t="shared" si="218"/>
        <v>1583.3280197597308</v>
      </c>
      <c r="H365" s="513">
        <f t="shared" si="219"/>
        <v>1376.8069737041137</v>
      </c>
      <c r="I365" s="503">
        <v>5.5E-2</v>
      </c>
      <c r="J365" s="513">
        <f t="shared" ref="J365" si="248">M365*1.055</f>
        <v>1742.6770552376397</v>
      </c>
      <c r="K365" s="513">
        <f t="shared" ref="K365" si="249">N365*1.055</f>
        <v>1311.2447368610606</v>
      </c>
      <c r="L365" s="503">
        <f t="shared" ref="L365" si="250">(K365-N365)/N365</f>
        <v>5.4999999999999931E-2</v>
      </c>
      <c r="M365" s="513">
        <v>1651.8265926423126</v>
      </c>
      <c r="N365" s="513">
        <f t="shared" si="232"/>
        <v>1242.886006503375</v>
      </c>
      <c r="O365" s="503">
        <v>5.4999999999999952E-2</v>
      </c>
      <c r="P365" s="257">
        <v>1354.8046516387499</v>
      </c>
      <c r="Q365" s="257">
        <v>1178.0910014250001</v>
      </c>
      <c r="R365" s="360">
        <v>9.0000000000000052E-2</v>
      </c>
    </row>
    <row r="366" spans="1:18" x14ac:dyDescent="0.2">
      <c r="A366" s="235" t="s">
        <v>887</v>
      </c>
      <c r="B366" s="312" t="s">
        <v>19</v>
      </c>
      <c r="C366" s="511">
        <f t="shared" si="246"/>
        <v>1884.7052352395074</v>
      </c>
      <c r="D366" s="511">
        <f t="shared" si="247"/>
        <v>1638.8741175995717</v>
      </c>
      <c r="E366" s="512">
        <v>0.03</v>
      </c>
      <c r="F366" s="312" t="s">
        <v>19</v>
      </c>
      <c r="G366" s="513">
        <f t="shared" si="218"/>
        <v>1829.8109079995218</v>
      </c>
      <c r="H366" s="513">
        <f t="shared" si="219"/>
        <v>1591.1399199995842</v>
      </c>
      <c r="I366" s="503">
        <v>5.5E-2</v>
      </c>
      <c r="J366" s="513">
        <f t="shared" ref="J366" si="251">M366*1.055</f>
        <v>1742.6770552376397</v>
      </c>
      <c r="K366" s="513">
        <f t="shared" ref="K366" si="252">N366*1.055</f>
        <v>1515.3713523805563</v>
      </c>
      <c r="L366" s="503">
        <f t="shared" ref="L366" si="253">(K366-N366)/N366</f>
        <v>5.4999999999999945E-2</v>
      </c>
      <c r="M366" s="513">
        <f t="shared" si="237"/>
        <v>1651.8265926423126</v>
      </c>
      <c r="N366" s="513">
        <f t="shared" si="232"/>
        <v>1436.3709501237502</v>
      </c>
      <c r="O366" s="515">
        <f t="shared" ref="O366:O375" si="254">(N366-Q366)/Q366</f>
        <v>5.4999999999999952E-2</v>
      </c>
      <c r="P366" s="257">
        <v>1565.7124100875001</v>
      </c>
      <c r="Q366" s="257">
        <v>1361.4890522500002</v>
      </c>
      <c r="R366" s="360">
        <v>9.0000000000000135E-2</v>
      </c>
    </row>
    <row r="367" spans="1:18" x14ac:dyDescent="0.2">
      <c r="A367" s="235" t="s">
        <v>888</v>
      </c>
      <c r="B367" s="312" t="s">
        <v>19</v>
      </c>
      <c r="C367" s="511">
        <f t="shared" si="246"/>
        <v>2549.1638997374121</v>
      </c>
      <c r="D367" s="511">
        <f t="shared" si="247"/>
        <v>2216.6642606412279</v>
      </c>
      <c r="E367" s="512">
        <v>0.03</v>
      </c>
      <c r="F367" s="312" t="s">
        <v>19</v>
      </c>
      <c r="G367" s="513">
        <f t="shared" si="218"/>
        <v>2474.9164075120502</v>
      </c>
      <c r="H367" s="513">
        <f t="shared" si="219"/>
        <v>2152.101223923522</v>
      </c>
      <c r="I367" s="503">
        <v>5.5E-2</v>
      </c>
      <c r="J367" s="513">
        <f t="shared" ref="J367:J375" si="255">M367*1.055</f>
        <v>2357.0632452495715</v>
      </c>
      <c r="K367" s="513">
        <f t="shared" ref="K367:K375" si="256">N367*1.055</f>
        <v>2049.6202132604972</v>
      </c>
      <c r="L367" s="503">
        <f t="shared" ref="L367:L375" si="257">(K367-N367)/N367</f>
        <v>5.4999999999999834E-2</v>
      </c>
      <c r="M367" s="513">
        <f t="shared" si="237"/>
        <v>2234.1831708526747</v>
      </c>
      <c r="N367" s="513">
        <f t="shared" si="232"/>
        <v>1942.7679746545</v>
      </c>
      <c r="O367" s="515">
        <f t="shared" si="254"/>
        <v>5.4999999999999931E-2</v>
      </c>
      <c r="P367" s="257">
        <v>2117.7091666850001</v>
      </c>
      <c r="Q367" s="257">
        <v>1841.4862319000001</v>
      </c>
      <c r="R367" s="360">
        <v>9.0000000000000135E-2</v>
      </c>
    </row>
    <row r="368" spans="1:18" x14ac:dyDescent="0.2">
      <c r="A368" s="235" t="s">
        <v>319</v>
      </c>
      <c r="B368" s="312" t="s">
        <v>19</v>
      </c>
      <c r="C368" s="511">
        <f t="shared" si="246"/>
        <v>1074.6481943220151</v>
      </c>
      <c r="D368" s="511">
        <f t="shared" si="247"/>
        <v>934.47669071479584</v>
      </c>
      <c r="E368" s="512">
        <v>0.03</v>
      </c>
      <c r="F368" s="312" t="s">
        <v>19</v>
      </c>
      <c r="G368" s="513">
        <f t="shared" si="218"/>
        <v>1043.3477614776846</v>
      </c>
      <c r="H368" s="513">
        <f t="shared" si="219"/>
        <v>907.25892302407362</v>
      </c>
      <c r="I368" s="503">
        <v>5.5E-2</v>
      </c>
      <c r="J368" s="513">
        <f t="shared" si="255"/>
        <v>993.6645347406519</v>
      </c>
      <c r="K368" s="513">
        <f t="shared" si="256"/>
        <v>864.05611716578437</v>
      </c>
      <c r="L368" s="503">
        <f t="shared" si="257"/>
        <v>5.4999999999999993E-2</v>
      </c>
      <c r="M368" s="513">
        <f t="shared" si="237"/>
        <v>941.86211823758481</v>
      </c>
      <c r="N368" s="513">
        <f t="shared" si="232"/>
        <v>819.01053759789988</v>
      </c>
      <c r="O368" s="515">
        <f t="shared" si="254"/>
        <v>5.4999999999999917E-2</v>
      </c>
      <c r="P368" s="257">
        <v>892.76030164699989</v>
      </c>
      <c r="Q368" s="257">
        <v>776.31330577999995</v>
      </c>
      <c r="R368" s="360">
        <v>9.0000000000000011E-2</v>
      </c>
    </row>
    <row r="369" spans="1:18" s="244" customFormat="1" ht="12.75" x14ac:dyDescent="0.2">
      <c r="A369" s="492" t="s">
        <v>2</v>
      </c>
      <c r="B369" s="493" t="s">
        <v>666</v>
      </c>
      <c r="C369" s="1032" t="s">
        <v>938</v>
      </c>
      <c r="D369" s="1033"/>
      <c r="E369" s="1034"/>
      <c r="F369" s="493" t="s">
        <v>666</v>
      </c>
      <c r="G369" s="1032" t="s">
        <v>849</v>
      </c>
      <c r="H369" s="1033"/>
      <c r="I369" s="1034"/>
      <c r="J369" s="1032" t="s">
        <v>766</v>
      </c>
      <c r="K369" s="1033"/>
      <c r="L369" s="1034"/>
      <c r="M369" s="996" t="s">
        <v>699</v>
      </c>
      <c r="N369" s="997"/>
      <c r="O369" s="998"/>
      <c r="P369" s="996" t="s">
        <v>664</v>
      </c>
      <c r="Q369" s="997"/>
      <c r="R369" s="998"/>
    </row>
    <row r="370" spans="1:18" s="244" customFormat="1" ht="12.75" x14ac:dyDescent="0.2">
      <c r="A370" s="271"/>
      <c r="B370" s="312"/>
      <c r="C370" s="1032" t="s">
        <v>8</v>
      </c>
      <c r="D370" s="1033"/>
      <c r="E370" s="1034"/>
      <c r="F370" s="312"/>
      <c r="G370" s="1032" t="s">
        <v>8</v>
      </c>
      <c r="H370" s="1033"/>
      <c r="I370" s="1034"/>
      <c r="J370" s="1033" t="s">
        <v>8</v>
      </c>
      <c r="K370" s="1033"/>
      <c r="L370" s="1034"/>
      <c r="M370" s="999" t="s">
        <v>8</v>
      </c>
      <c r="N370" s="1000"/>
      <c r="O370" s="1001"/>
      <c r="P370" s="999" t="s">
        <v>8</v>
      </c>
      <c r="Q370" s="1000"/>
      <c r="R370" s="1001"/>
    </row>
    <row r="371" spans="1:18" s="244" customFormat="1" ht="14.25" customHeight="1" x14ac:dyDescent="0.2">
      <c r="A371" s="271"/>
      <c r="B371" s="312"/>
      <c r="C371" s="495" t="s">
        <v>9</v>
      </c>
      <c r="D371" s="493" t="s">
        <v>10</v>
      </c>
      <c r="E371" s="496" t="s">
        <v>11</v>
      </c>
      <c r="F371" s="312"/>
      <c r="G371" s="495" t="s">
        <v>9</v>
      </c>
      <c r="H371" s="493" t="s">
        <v>10</v>
      </c>
      <c r="I371" s="496" t="s">
        <v>11</v>
      </c>
      <c r="J371" s="495" t="s">
        <v>9</v>
      </c>
      <c r="K371" s="493" t="s">
        <v>10</v>
      </c>
      <c r="L371" s="496" t="s">
        <v>11</v>
      </c>
      <c r="M371" s="273" t="s">
        <v>9</v>
      </c>
      <c r="N371" s="274" t="s">
        <v>10</v>
      </c>
      <c r="O371" s="497" t="s">
        <v>11</v>
      </c>
      <c r="P371" s="273" t="s">
        <v>9</v>
      </c>
      <c r="Q371" s="274" t="s">
        <v>10</v>
      </c>
      <c r="R371" s="497" t="s">
        <v>11</v>
      </c>
    </row>
    <row r="372" spans="1:18" s="244" customFormat="1" ht="12.75" x14ac:dyDescent="0.2">
      <c r="A372" s="529"/>
      <c r="B372" s="498"/>
      <c r="C372" s="1032" t="s">
        <v>939</v>
      </c>
      <c r="D372" s="1033"/>
      <c r="E372" s="1034"/>
      <c r="F372" s="498"/>
      <c r="G372" s="1032" t="s">
        <v>850</v>
      </c>
      <c r="H372" s="1033"/>
      <c r="I372" s="1034"/>
      <c r="J372" s="1033" t="s">
        <v>767</v>
      </c>
      <c r="K372" s="1033"/>
      <c r="L372" s="1034"/>
      <c r="M372" s="992" t="s">
        <v>700</v>
      </c>
      <c r="N372" s="993"/>
      <c r="O372" s="1045"/>
      <c r="P372" s="992" t="s">
        <v>665</v>
      </c>
      <c r="Q372" s="993"/>
      <c r="R372" s="1045"/>
    </row>
    <row r="373" spans="1:18" x14ac:dyDescent="0.2">
      <c r="A373" s="235"/>
      <c r="B373" s="312"/>
      <c r="C373" s="235"/>
      <c r="D373" s="235"/>
      <c r="E373" s="512"/>
      <c r="F373" s="312"/>
      <c r="G373" s="532"/>
      <c r="H373" s="532"/>
      <c r="I373" s="503"/>
      <c r="J373" s="532"/>
      <c r="K373" s="532"/>
      <c r="L373" s="503"/>
      <c r="M373" s="532"/>
      <c r="N373" s="532"/>
      <c r="O373" s="515"/>
      <c r="P373" s="257"/>
      <c r="Q373" s="257"/>
      <c r="R373" s="360"/>
    </row>
    <row r="374" spans="1:18" x14ac:dyDescent="0.2">
      <c r="A374" s="235" t="s">
        <v>320</v>
      </c>
      <c r="B374" s="312" t="s">
        <v>19</v>
      </c>
      <c r="C374" s="511">
        <f t="shared" ref="C374:C375" si="258">D374*1.15</f>
        <v>1030.0727437967394</v>
      </c>
      <c r="D374" s="511">
        <f t="shared" ref="D374:D375" si="259">H374*1.03</f>
        <v>895.71542938846903</v>
      </c>
      <c r="E374" s="512">
        <v>0.03</v>
      </c>
      <c r="F374" s="312" t="s">
        <v>19</v>
      </c>
      <c r="G374" s="513">
        <f t="shared" si="218"/>
        <v>1000.0706250453779</v>
      </c>
      <c r="H374" s="513">
        <f t="shared" si="219"/>
        <v>869.62663047424178</v>
      </c>
      <c r="I374" s="503">
        <v>5.5E-2</v>
      </c>
      <c r="J374" s="513">
        <f t="shared" si="255"/>
        <v>952.44821432893127</v>
      </c>
      <c r="K374" s="513">
        <f t="shared" si="256"/>
        <v>828.21583854689686</v>
      </c>
      <c r="L374" s="503">
        <f t="shared" si="257"/>
        <v>5.4999999999999952E-2</v>
      </c>
      <c r="M374" s="513">
        <f t="shared" si="237"/>
        <v>902.79451595159367</v>
      </c>
      <c r="N374" s="513">
        <f t="shared" si="232"/>
        <v>785.03870952312502</v>
      </c>
      <c r="O374" s="515">
        <f t="shared" si="254"/>
        <v>5.4999999999999903E-2</v>
      </c>
      <c r="P374" s="257">
        <v>855.72939900624999</v>
      </c>
      <c r="Q374" s="257">
        <v>744.11252087500009</v>
      </c>
      <c r="R374" s="360">
        <v>9.0000000000000149E-2</v>
      </c>
    </row>
    <row r="375" spans="1:18" x14ac:dyDescent="0.2">
      <c r="A375" s="235" t="s">
        <v>528</v>
      </c>
      <c r="B375" s="312" t="s">
        <v>19</v>
      </c>
      <c r="C375" s="511">
        <f t="shared" si="258"/>
        <v>223.13274813951691</v>
      </c>
      <c r="D375" s="511">
        <f t="shared" si="259"/>
        <v>194.02847664305818</v>
      </c>
      <c r="E375" s="512">
        <v>0.03</v>
      </c>
      <c r="F375" s="312" t="s">
        <v>19</v>
      </c>
      <c r="G375" s="513">
        <f t="shared" si="218"/>
        <v>216.63373605778341</v>
      </c>
      <c r="H375" s="513">
        <f t="shared" si="219"/>
        <v>188.37716178937688</v>
      </c>
      <c r="I375" s="503">
        <v>5.5E-2</v>
      </c>
      <c r="J375" s="513">
        <f t="shared" si="255"/>
        <v>206.31784386455561</v>
      </c>
      <c r="K375" s="513">
        <f t="shared" si="256"/>
        <v>179.40682075178751</v>
      </c>
      <c r="L375" s="503">
        <f t="shared" si="257"/>
        <v>5.4999999999999945E-2</v>
      </c>
      <c r="M375" s="513">
        <f t="shared" si="237"/>
        <v>195.56193731237499</v>
      </c>
      <c r="N375" s="513">
        <f t="shared" si="232"/>
        <v>170.05385853250002</v>
      </c>
      <c r="O375" s="515">
        <f t="shared" si="254"/>
        <v>5.4999999999999924E-2</v>
      </c>
      <c r="P375" s="257">
        <v>185.36676522500002</v>
      </c>
      <c r="Q375" s="257">
        <v>161.18849150000003</v>
      </c>
      <c r="R375" s="360">
        <v>9.0000000000000052E-2</v>
      </c>
    </row>
    <row r="376" spans="1:18" x14ac:dyDescent="0.2">
      <c r="A376" s="399" t="s">
        <v>322</v>
      </c>
      <c r="B376" s="312"/>
      <c r="C376" s="399"/>
      <c r="D376" s="399"/>
      <c r="E376" s="512"/>
      <c r="F376" s="312"/>
      <c r="G376" s="513"/>
      <c r="H376" s="513"/>
      <c r="I376" s="503"/>
      <c r="J376" s="513"/>
      <c r="K376" s="513"/>
      <c r="L376" s="503"/>
      <c r="M376" s="513"/>
      <c r="N376" s="513"/>
      <c r="O376" s="312"/>
      <c r="P376" s="165"/>
      <c r="Q376" s="257"/>
      <c r="R376" s="360"/>
    </row>
    <row r="377" spans="1:18" x14ac:dyDescent="0.2">
      <c r="A377" s="399" t="s">
        <v>316</v>
      </c>
      <c r="B377" s="312"/>
      <c r="C377" s="511">
        <f t="shared" ref="C377:C380" si="260">D377*1.15</f>
        <v>1630.8278603525225</v>
      </c>
      <c r="D377" s="511">
        <f t="shared" ref="D377:D380" si="261">H377*1.03</f>
        <v>1418.1111829152371</v>
      </c>
      <c r="E377" s="512">
        <v>0.03</v>
      </c>
      <c r="F377" s="312"/>
      <c r="G377" s="513">
        <f t="shared" si="218"/>
        <v>1583.3280197597308</v>
      </c>
      <c r="H377" s="513">
        <f t="shared" si="219"/>
        <v>1376.8069737041137</v>
      </c>
      <c r="I377" s="503">
        <v>5.5E-2</v>
      </c>
      <c r="J377" s="513">
        <f t="shared" ref="J377" si="262">M377*1.055</f>
        <v>1507.9314473902195</v>
      </c>
      <c r="K377" s="513">
        <f t="shared" ref="K377" si="263">N377*1.055</f>
        <v>1311.2447368610606</v>
      </c>
      <c r="L377" s="503">
        <f t="shared" ref="L377" si="264">(K377-N377)/N377</f>
        <v>5.4999999999999931E-2</v>
      </c>
      <c r="M377" s="513">
        <f>N377*1.15</f>
        <v>1429.3189074788811</v>
      </c>
      <c r="N377" s="513">
        <f>Q377*1.055</f>
        <v>1242.886006503375</v>
      </c>
      <c r="O377" s="519">
        <v>5.5E-2</v>
      </c>
      <c r="P377" s="257">
        <v>1354.8046516387499</v>
      </c>
      <c r="Q377" s="257">
        <v>1178.0910014250001</v>
      </c>
      <c r="R377" s="360">
        <v>9.0000000000000052E-2</v>
      </c>
    </row>
    <row r="378" spans="1:18" x14ac:dyDescent="0.2">
      <c r="A378" s="235" t="s">
        <v>889</v>
      </c>
      <c r="B378" s="312" t="s">
        <v>19</v>
      </c>
      <c r="C378" s="511">
        <f t="shared" si="260"/>
        <v>1884.7052352395074</v>
      </c>
      <c r="D378" s="511">
        <f t="shared" si="261"/>
        <v>1638.8741175995717</v>
      </c>
      <c r="E378" s="512">
        <v>0.03</v>
      </c>
      <c r="F378" s="312" t="s">
        <v>19</v>
      </c>
      <c r="G378" s="513">
        <f t="shared" si="218"/>
        <v>1829.8109079995218</v>
      </c>
      <c r="H378" s="513">
        <f t="shared" si="219"/>
        <v>1591.1399199995842</v>
      </c>
      <c r="I378" s="503">
        <v>5.5E-2</v>
      </c>
      <c r="J378" s="513">
        <f t="shared" ref="J378" si="265">M378*1.055</f>
        <v>1742.6770552376397</v>
      </c>
      <c r="K378" s="513">
        <f t="shared" ref="K378" si="266">N378*1.055</f>
        <v>1515.3713523805563</v>
      </c>
      <c r="L378" s="503">
        <f t="shared" ref="L378" si="267">(K378-N378)/N378</f>
        <v>5.4999999999999945E-2</v>
      </c>
      <c r="M378" s="513">
        <f t="shared" si="237"/>
        <v>1651.8265926423126</v>
      </c>
      <c r="N378" s="513">
        <f t="shared" ref="N378:N380" si="268">Q378*1.055</f>
        <v>1436.3709501237502</v>
      </c>
      <c r="O378" s="515">
        <f t="shared" ref="O378:O380" si="269">(N378-Q378)/Q378</f>
        <v>5.4999999999999952E-2</v>
      </c>
      <c r="P378" s="257">
        <v>1565.7124100875001</v>
      </c>
      <c r="Q378" s="257">
        <v>1361.4890522500002</v>
      </c>
      <c r="R378" s="360">
        <v>9.0000000000000135E-2</v>
      </c>
    </row>
    <row r="379" spans="1:18" x14ac:dyDescent="0.2">
      <c r="A379" s="235" t="s">
        <v>324</v>
      </c>
      <c r="B379" s="312" t="s">
        <v>19</v>
      </c>
      <c r="C379" s="511">
        <f t="shared" si="260"/>
        <v>642.14538968395323</v>
      </c>
      <c r="D379" s="511">
        <f t="shared" si="261"/>
        <v>558.38729537735071</v>
      </c>
      <c r="E379" s="512">
        <v>0.03</v>
      </c>
      <c r="F379" s="312" t="s">
        <v>19</v>
      </c>
      <c r="G379" s="513">
        <f t="shared" si="218"/>
        <v>623.44212590675079</v>
      </c>
      <c r="H379" s="513">
        <f t="shared" si="219"/>
        <v>542.12358774500069</v>
      </c>
      <c r="I379" s="503">
        <v>5.5E-2</v>
      </c>
      <c r="J379" s="513">
        <f t="shared" ref="J379:J380" si="270">M379*1.055</f>
        <v>593.75440562547681</v>
      </c>
      <c r="K379" s="513">
        <f t="shared" ref="K379:K380" si="271">N379*1.055</f>
        <v>516.30817880476252</v>
      </c>
      <c r="L379" s="503">
        <f t="shared" ref="L379:L380" si="272">(K379-N379)/N379</f>
        <v>5.4999999999999924E-2</v>
      </c>
      <c r="M379" s="513">
        <f t="shared" si="237"/>
        <v>562.800384479125</v>
      </c>
      <c r="N379" s="513">
        <f t="shared" si="268"/>
        <v>489.39163867750005</v>
      </c>
      <c r="O379" s="515">
        <f t="shared" si="269"/>
        <v>5.4999999999999979E-2</v>
      </c>
      <c r="P379" s="257">
        <v>533.46008007500006</v>
      </c>
      <c r="Q379" s="257">
        <v>463.87833050000006</v>
      </c>
      <c r="R379" s="360">
        <v>9.000000000000008E-2</v>
      </c>
    </row>
    <row r="380" spans="1:18" x14ac:dyDescent="0.2">
      <c r="A380" s="235" t="s">
        <v>325</v>
      </c>
      <c r="B380" s="312" t="s">
        <v>19</v>
      </c>
      <c r="C380" s="511">
        <f t="shared" si="260"/>
        <v>223.13274813951691</v>
      </c>
      <c r="D380" s="511">
        <f t="shared" si="261"/>
        <v>194.02847664305818</v>
      </c>
      <c r="E380" s="512">
        <v>0.03</v>
      </c>
      <c r="F380" s="312" t="s">
        <v>19</v>
      </c>
      <c r="G380" s="513">
        <f t="shared" si="218"/>
        <v>216.63373605778341</v>
      </c>
      <c r="H380" s="513">
        <f t="shared" si="219"/>
        <v>188.37716178937688</v>
      </c>
      <c r="I380" s="503">
        <v>5.5E-2</v>
      </c>
      <c r="J380" s="513">
        <f t="shared" si="270"/>
        <v>206.31784386455561</v>
      </c>
      <c r="K380" s="513">
        <f t="shared" si="271"/>
        <v>179.40682075178751</v>
      </c>
      <c r="L380" s="503">
        <f t="shared" si="272"/>
        <v>5.4999999999999945E-2</v>
      </c>
      <c r="M380" s="513">
        <f t="shared" si="237"/>
        <v>195.56193731237499</v>
      </c>
      <c r="N380" s="513">
        <f t="shared" si="268"/>
        <v>170.05385853250002</v>
      </c>
      <c r="O380" s="515">
        <f t="shared" si="269"/>
        <v>5.4999999999999924E-2</v>
      </c>
      <c r="P380" s="257">
        <v>185.36676522500002</v>
      </c>
      <c r="Q380" s="257">
        <v>161.18849150000003</v>
      </c>
      <c r="R380" s="360">
        <v>9.0000000000000052E-2</v>
      </c>
    </row>
    <row r="381" spans="1:18" x14ac:dyDescent="0.2">
      <c r="A381" s="399" t="s">
        <v>562</v>
      </c>
      <c r="B381" s="312"/>
      <c r="C381" s="399"/>
      <c r="D381" s="399"/>
      <c r="E381" s="512"/>
      <c r="F381" s="312"/>
      <c r="G381" s="513"/>
      <c r="H381" s="513"/>
      <c r="I381" s="503"/>
      <c r="J381" s="513"/>
      <c r="K381" s="513"/>
      <c r="L381" s="503"/>
      <c r="M381" s="513"/>
      <c r="N381" s="513"/>
      <c r="O381" s="312"/>
      <c r="P381" s="165"/>
      <c r="Q381" s="257"/>
      <c r="R381" s="360"/>
    </row>
    <row r="382" spans="1:18" x14ac:dyDescent="0.2">
      <c r="A382" s="349" t="s">
        <v>517</v>
      </c>
      <c r="B382" s="312"/>
      <c r="C382" s="349"/>
      <c r="D382" s="349"/>
      <c r="E382" s="507"/>
      <c r="F382" s="312"/>
      <c r="G382" s="513"/>
      <c r="H382" s="513"/>
      <c r="I382" s="503"/>
      <c r="J382" s="513"/>
      <c r="K382" s="513"/>
      <c r="L382" s="503"/>
      <c r="M382" s="513"/>
      <c r="N382" s="513"/>
      <c r="O382" s="312"/>
      <c r="P382" s="165"/>
      <c r="Q382" s="257"/>
      <c r="R382" s="360"/>
    </row>
    <row r="383" spans="1:18" x14ac:dyDescent="0.2">
      <c r="A383" s="349" t="s">
        <v>316</v>
      </c>
      <c r="B383" s="312"/>
      <c r="C383" s="511">
        <f t="shared" ref="C383:C386" si="273">D383*1.15</f>
        <v>661.10458944382799</v>
      </c>
      <c r="D383" s="511">
        <f t="shared" ref="D383:D386" si="274">H383*1.03</f>
        <v>574.87355603811136</v>
      </c>
      <c r="E383" s="512">
        <v>0.03</v>
      </c>
      <c r="F383" s="312"/>
      <c r="G383" s="513">
        <f t="shared" si="218"/>
        <v>641.84911596488143</v>
      </c>
      <c r="H383" s="513">
        <f t="shared" si="219"/>
        <v>558.12966605641873</v>
      </c>
      <c r="I383" s="503">
        <v>5.5E-2</v>
      </c>
      <c r="J383" s="513">
        <f>M383*1.055</f>
        <v>611.28487234750617</v>
      </c>
      <c r="K383" s="513">
        <f>N383*1.055</f>
        <v>531.55206291087495</v>
      </c>
      <c r="L383" s="503">
        <v>5.5E-2</v>
      </c>
      <c r="M383" s="513">
        <f>N383*1.15</f>
        <v>579.41694061374994</v>
      </c>
      <c r="N383" s="528">
        <f>Q383*1.055</f>
        <v>503.84081792500001</v>
      </c>
      <c r="O383" s="519">
        <v>5.5E-2</v>
      </c>
      <c r="P383" s="257">
        <v>549.21037024999998</v>
      </c>
      <c r="Q383" s="257">
        <v>477.57423500000004</v>
      </c>
      <c r="R383" s="360">
        <v>9.000000000000008E-2</v>
      </c>
    </row>
    <row r="384" spans="1:18" x14ac:dyDescent="0.2">
      <c r="A384" s="235" t="s">
        <v>887</v>
      </c>
      <c r="B384" s="312" t="s">
        <v>19</v>
      </c>
      <c r="C384" s="511">
        <f t="shared" si="273"/>
        <v>1884.7052352395074</v>
      </c>
      <c r="D384" s="511">
        <f t="shared" si="274"/>
        <v>1638.8741175995717</v>
      </c>
      <c r="E384" s="512">
        <v>0.03</v>
      </c>
      <c r="F384" s="312" t="s">
        <v>19</v>
      </c>
      <c r="G384" s="513">
        <f t="shared" si="218"/>
        <v>1829.8109079995218</v>
      </c>
      <c r="H384" s="513">
        <f t="shared" si="219"/>
        <v>1591.1399199995842</v>
      </c>
      <c r="I384" s="503">
        <v>5.5E-2</v>
      </c>
      <c r="J384" s="513">
        <f>M384*1.055</f>
        <v>1742.6770552376397</v>
      </c>
      <c r="K384" s="513">
        <f t="shared" ref="K384" si="275">N384*1.055</f>
        <v>1515.3713523805563</v>
      </c>
      <c r="L384" s="503">
        <f t="shared" ref="L384" si="276">(K384-N384)/N384</f>
        <v>5.4999999999999945E-2</v>
      </c>
      <c r="M384" s="513">
        <f>N384*1.15</f>
        <v>1651.8265926423126</v>
      </c>
      <c r="N384" s="513">
        <f t="shared" ref="N384:N386" si="277">Q384*1.055</f>
        <v>1436.3709501237502</v>
      </c>
      <c r="O384" s="515">
        <f t="shared" ref="O384:O386" si="278">(N384-Q384)/Q384</f>
        <v>5.4999999999999952E-2</v>
      </c>
      <c r="P384" s="257">
        <v>1565.7124100875001</v>
      </c>
      <c r="Q384" s="257">
        <v>1361.4890522500002</v>
      </c>
      <c r="R384" s="360">
        <v>9.0000000000000135E-2</v>
      </c>
    </row>
    <row r="385" spans="1:18" x14ac:dyDescent="0.2">
      <c r="A385" s="235" t="s">
        <v>326</v>
      </c>
      <c r="B385" s="312" t="s">
        <v>19</v>
      </c>
      <c r="C385" s="511">
        <f t="shared" si="273"/>
        <v>223.13274813951691</v>
      </c>
      <c r="D385" s="511">
        <f t="shared" si="274"/>
        <v>194.02847664305818</v>
      </c>
      <c r="E385" s="512">
        <v>0.03</v>
      </c>
      <c r="F385" s="312" t="s">
        <v>19</v>
      </c>
      <c r="G385" s="513">
        <f t="shared" si="218"/>
        <v>216.63373605778341</v>
      </c>
      <c r="H385" s="513">
        <f t="shared" si="219"/>
        <v>188.37716178937688</v>
      </c>
      <c r="I385" s="503">
        <v>5.5E-2</v>
      </c>
      <c r="J385" s="513">
        <f t="shared" ref="J385:J386" si="279">M385*1.055</f>
        <v>206.31784386455561</v>
      </c>
      <c r="K385" s="513">
        <f t="shared" ref="K385:K386" si="280">N385*1.055</f>
        <v>179.40682075178751</v>
      </c>
      <c r="L385" s="503">
        <f t="shared" ref="L385:L386" si="281">(K385-N385)/N385</f>
        <v>5.4999999999999945E-2</v>
      </c>
      <c r="M385" s="513">
        <f t="shared" ref="M385:M386" si="282">N385*1.15</f>
        <v>195.56193731237499</v>
      </c>
      <c r="N385" s="513">
        <f t="shared" si="277"/>
        <v>170.05385853250002</v>
      </c>
      <c r="O385" s="515">
        <f t="shared" si="278"/>
        <v>5.4999999999999924E-2</v>
      </c>
      <c r="P385" s="257">
        <v>185.36676522500002</v>
      </c>
      <c r="Q385" s="257">
        <v>161.18849150000003</v>
      </c>
      <c r="R385" s="360">
        <v>9.0000000000000052E-2</v>
      </c>
    </row>
    <row r="386" spans="1:18" ht="25.5" x14ac:dyDescent="0.2">
      <c r="A386" s="235" t="s">
        <v>725</v>
      </c>
      <c r="B386" s="312" t="s">
        <v>19</v>
      </c>
      <c r="C386" s="511">
        <f t="shared" si="273"/>
        <v>2792.5659585857852</v>
      </c>
      <c r="D386" s="511">
        <f t="shared" si="274"/>
        <v>2428.3182248572048</v>
      </c>
      <c r="E386" s="512">
        <v>0.03</v>
      </c>
      <c r="F386" s="312" t="s">
        <v>19</v>
      </c>
      <c r="G386" s="513">
        <f t="shared" si="218"/>
        <v>2711.2290860056169</v>
      </c>
      <c r="H386" s="513">
        <f t="shared" si="219"/>
        <v>2357.5905095701019</v>
      </c>
      <c r="I386" s="503">
        <v>5.5E-2</v>
      </c>
      <c r="J386" s="513">
        <f t="shared" si="279"/>
        <v>2582.1229390529688</v>
      </c>
      <c r="K386" s="513">
        <f t="shared" si="280"/>
        <v>2245.3242948286684</v>
      </c>
      <c r="L386" s="503">
        <f t="shared" si="281"/>
        <v>5.4999999999999834E-2</v>
      </c>
      <c r="M386" s="513">
        <f t="shared" si="282"/>
        <v>2447.5098948369373</v>
      </c>
      <c r="N386" s="513">
        <f t="shared" si="277"/>
        <v>2128.26947377125</v>
      </c>
      <c r="O386" s="515">
        <f t="shared" si="278"/>
        <v>5.4999999999999903E-2</v>
      </c>
      <c r="P386" s="257">
        <v>2319.9145922624998</v>
      </c>
      <c r="Q386" s="257">
        <v>2017.3170367500002</v>
      </c>
      <c r="R386" s="360">
        <v>9.0000000000000066E-2</v>
      </c>
    </row>
    <row r="387" spans="1:18" x14ac:dyDescent="0.2">
      <c r="A387" s="235" t="s">
        <v>328</v>
      </c>
      <c r="B387" s="312"/>
      <c r="C387" s="235"/>
      <c r="D387" s="235"/>
      <c r="E387" s="512"/>
      <c r="F387" s="312"/>
      <c r="G387" s="513"/>
      <c r="H387" s="513"/>
      <c r="I387" s="503"/>
      <c r="J387" s="513"/>
      <c r="K387" s="513"/>
      <c r="L387" s="503"/>
      <c r="M387" s="513"/>
      <c r="N387" s="513"/>
      <c r="O387" s="515"/>
      <c r="P387" s="257">
        <v>1104.9840226274998</v>
      </c>
      <c r="Q387" s="257">
        <v>960.85567185000002</v>
      </c>
      <c r="R387" s="360">
        <v>9.0000000000000052E-2</v>
      </c>
    </row>
    <row r="388" spans="1:18" x14ac:dyDescent="0.2">
      <c r="A388" s="235" t="s">
        <v>329</v>
      </c>
      <c r="B388" s="312"/>
      <c r="C388" s="235"/>
      <c r="D388" s="235"/>
      <c r="E388" s="512"/>
      <c r="F388" s="312"/>
      <c r="G388" s="513"/>
      <c r="H388" s="513"/>
      <c r="I388" s="503"/>
      <c r="J388" s="513"/>
      <c r="K388" s="513"/>
      <c r="L388" s="503"/>
      <c r="M388" s="513"/>
      <c r="N388" s="513"/>
      <c r="O388" s="515"/>
      <c r="P388" s="257">
        <v>829.1714475</v>
      </c>
      <c r="Q388" s="257">
        <v>721.01865000000009</v>
      </c>
      <c r="R388" s="360">
        <v>9.0000000000000122E-2</v>
      </c>
    </row>
    <row r="389" spans="1:18" x14ac:dyDescent="0.2">
      <c r="A389" s="235"/>
      <c r="B389" s="312"/>
      <c r="C389" s="235"/>
      <c r="D389" s="235"/>
      <c r="E389" s="512"/>
      <c r="F389" s="312"/>
      <c r="G389" s="513"/>
      <c r="H389" s="513"/>
      <c r="I389" s="503"/>
      <c r="J389" s="513"/>
      <c r="K389" s="513"/>
      <c r="L389" s="503"/>
      <c r="M389" s="513"/>
      <c r="N389" s="513"/>
      <c r="O389" s="312"/>
      <c r="P389" s="165"/>
      <c r="Q389" s="257"/>
      <c r="R389" s="360"/>
    </row>
    <row r="390" spans="1:18" s="269" customFormat="1" ht="12.75" x14ac:dyDescent="0.2">
      <c r="A390" s="399" t="s">
        <v>674</v>
      </c>
      <c r="B390" s="312"/>
      <c r="C390" s="399"/>
      <c r="D390" s="399"/>
      <c r="E390" s="512"/>
      <c r="F390" s="312"/>
      <c r="G390" s="513"/>
      <c r="H390" s="513"/>
      <c r="I390" s="503"/>
      <c r="J390" s="513"/>
      <c r="K390" s="513"/>
      <c r="L390" s="503"/>
      <c r="M390" s="513"/>
      <c r="N390" s="513"/>
      <c r="O390" s="312"/>
      <c r="P390" s="255"/>
      <c r="Q390" s="256"/>
      <c r="R390" s="593"/>
    </row>
    <row r="391" spans="1:18" x14ac:dyDescent="0.2">
      <c r="A391" s="235" t="s">
        <v>675</v>
      </c>
      <c r="B391" s="312" t="s">
        <v>19</v>
      </c>
      <c r="C391" s="511">
        <f>D391*1.15</f>
        <v>1169.7309803156249</v>
      </c>
      <c r="D391" s="511">
        <f>H391*1.03</f>
        <v>1017.1573741875</v>
      </c>
      <c r="E391" s="512">
        <v>0.03</v>
      </c>
      <c r="F391" s="312" t="s">
        <v>19</v>
      </c>
      <c r="G391" s="513">
        <f t="shared" si="218"/>
        <v>1135.6611459374999</v>
      </c>
      <c r="H391" s="513">
        <f t="shared" si="219"/>
        <v>987.53143124999997</v>
      </c>
      <c r="I391" s="503">
        <v>5.5E-2</v>
      </c>
      <c r="J391" s="513">
        <f t="shared" ref="J391" si="283">M391*1.055</f>
        <v>1081.5820437499997</v>
      </c>
      <c r="K391" s="513">
        <f t="shared" ref="K391" si="284">N391*1.055</f>
        <v>940.50612499999988</v>
      </c>
      <c r="L391" s="503">
        <f t="shared" ref="L391" si="285">(K391-N391)/N391</f>
        <v>5.4999999999999979E-2</v>
      </c>
      <c r="M391" s="513">
        <f>N391*1.15</f>
        <v>1025.1962499999997</v>
      </c>
      <c r="N391" s="513">
        <f t="shared" ref="N391" si="286">Q391*1.055</f>
        <v>891.47499999999991</v>
      </c>
      <c r="O391" s="515">
        <f t="shared" ref="O391" si="287">(N391-Q391)/Q391</f>
        <v>5.4999999999999889E-2</v>
      </c>
      <c r="P391" s="594" t="s">
        <v>676</v>
      </c>
      <c r="Q391" s="257">
        <v>845</v>
      </c>
      <c r="R391" s="360"/>
    </row>
    <row r="392" spans="1:18" x14ac:dyDescent="0.2">
      <c r="A392" s="235"/>
      <c r="B392" s="312"/>
      <c r="C392" s="235"/>
      <c r="D392" s="235"/>
      <c r="E392" s="512"/>
      <c r="F392" s="312"/>
      <c r="G392" s="513"/>
      <c r="H392" s="513"/>
      <c r="I392" s="503"/>
      <c r="J392" s="513"/>
      <c r="K392" s="513"/>
      <c r="L392" s="503"/>
      <c r="M392" s="513"/>
      <c r="N392" s="513"/>
      <c r="O392" s="312"/>
      <c r="P392" s="165"/>
      <c r="Q392" s="257"/>
      <c r="R392" s="360"/>
    </row>
    <row r="393" spans="1:18" x14ac:dyDescent="0.2">
      <c r="A393" s="399" t="s">
        <v>893</v>
      </c>
      <c r="B393" s="312"/>
      <c r="C393" s="399"/>
      <c r="D393" s="399"/>
      <c r="E393" s="512"/>
      <c r="F393" s="312"/>
      <c r="G393" s="513"/>
      <c r="H393" s="513"/>
      <c r="I393" s="503"/>
      <c r="J393" s="513"/>
      <c r="K393" s="513"/>
      <c r="L393" s="503"/>
      <c r="M393" s="513"/>
      <c r="N393" s="513"/>
      <c r="O393" s="312"/>
      <c r="P393" s="165"/>
      <c r="Q393" s="257"/>
      <c r="R393" s="360"/>
    </row>
    <row r="394" spans="1:18" x14ac:dyDescent="0.2">
      <c r="A394" s="238" t="s">
        <v>331</v>
      </c>
      <c r="B394" s="312"/>
      <c r="C394" s="238">
        <f>D394*1.15</f>
        <v>101.42873499999999</v>
      </c>
      <c r="D394" s="238">
        <f>85.63*1.03</f>
        <v>88.198899999999995</v>
      </c>
      <c r="E394" s="507"/>
      <c r="F394" s="312"/>
      <c r="G394" s="513"/>
      <c r="H394" s="513"/>
      <c r="I394" s="503"/>
      <c r="J394" s="513"/>
      <c r="K394" s="513"/>
      <c r="L394" s="503"/>
      <c r="M394" s="513"/>
      <c r="N394" s="513"/>
      <c r="O394" s="312"/>
      <c r="P394" s="165"/>
      <c r="Q394" s="257"/>
      <c r="R394" s="360"/>
    </row>
    <row r="395" spans="1:18" x14ac:dyDescent="0.2">
      <c r="A395" s="238" t="s">
        <v>332</v>
      </c>
      <c r="B395" s="312" t="s">
        <v>45</v>
      </c>
      <c r="C395" s="513" t="s">
        <v>940</v>
      </c>
      <c r="D395" s="513" t="s">
        <v>940</v>
      </c>
      <c r="E395" s="503">
        <v>0.03</v>
      </c>
      <c r="F395" s="312" t="s">
        <v>45</v>
      </c>
      <c r="G395" s="513" t="s">
        <v>890</v>
      </c>
      <c r="H395" s="513" t="s">
        <v>890</v>
      </c>
      <c r="I395" s="503">
        <v>0</v>
      </c>
      <c r="J395" s="513" t="s">
        <v>890</v>
      </c>
      <c r="K395" s="513" t="s">
        <v>890</v>
      </c>
      <c r="L395" s="503">
        <v>0</v>
      </c>
      <c r="M395" s="513">
        <f>N395*1.15</f>
        <v>178.19198568549999</v>
      </c>
      <c r="N395" s="513">
        <f t="shared" ref="N395:N399" si="288">Q395*1.055</f>
        <v>154.94955277</v>
      </c>
      <c r="O395" s="515">
        <f t="shared" ref="O395:O399" si="289">(N395-Q395)/Q395</f>
        <v>5.5000000000000021E-2</v>
      </c>
      <c r="P395" s="257">
        <v>168.90235609999999</v>
      </c>
      <c r="Q395" s="257">
        <v>146.87161399999999</v>
      </c>
      <c r="R395" s="360">
        <v>9.0000000000000024E-2</v>
      </c>
    </row>
    <row r="396" spans="1:18" x14ac:dyDescent="0.2">
      <c r="A396" s="376" t="s">
        <v>333</v>
      </c>
      <c r="B396" s="312" t="s">
        <v>45</v>
      </c>
      <c r="C396" s="513" t="s">
        <v>941</v>
      </c>
      <c r="D396" s="513" t="s">
        <v>941</v>
      </c>
      <c r="E396" s="503">
        <v>0.03</v>
      </c>
      <c r="F396" s="312" t="s">
        <v>45</v>
      </c>
      <c r="G396" s="513" t="s">
        <v>891</v>
      </c>
      <c r="H396" s="513" t="s">
        <v>891</v>
      </c>
      <c r="I396" s="503">
        <v>0</v>
      </c>
      <c r="J396" s="513" t="s">
        <v>891</v>
      </c>
      <c r="K396" s="513" t="s">
        <v>891</v>
      </c>
      <c r="L396" s="503">
        <v>0</v>
      </c>
      <c r="M396" s="513">
        <f t="shared" ref="M396:M399" si="290">N396*1.15</f>
        <v>313.91478843750002</v>
      </c>
      <c r="N396" s="513">
        <f t="shared" si="288"/>
        <v>272.96938125000003</v>
      </c>
      <c r="O396" s="515">
        <f t="shared" si="289"/>
        <v>5.4999999999999945E-2</v>
      </c>
      <c r="P396" s="257">
        <v>297.54956250000004</v>
      </c>
      <c r="Q396" s="257">
        <v>258.73875000000004</v>
      </c>
      <c r="R396" s="360">
        <v>9.0000000000000163E-2</v>
      </c>
    </row>
    <row r="397" spans="1:18" x14ac:dyDescent="0.2">
      <c r="A397" s="238" t="s">
        <v>334</v>
      </c>
      <c r="B397" s="312" t="s">
        <v>45</v>
      </c>
      <c r="C397" s="513" t="s">
        <v>942</v>
      </c>
      <c r="D397" s="513" t="s">
        <v>942</v>
      </c>
      <c r="E397" s="503">
        <v>0.03</v>
      </c>
      <c r="F397" s="312" t="s">
        <v>45</v>
      </c>
      <c r="G397" s="513" t="s">
        <v>892</v>
      </c>
      <c r="H397" s="513" t="s">
        <v>892</v>
      </c>
      <c r="I397" s="503">
        <v>0</v>
      </c>
      <c r="J397" s="513" t="s">
        <v>892</v>
      </c>
      <c r="K397" s="513" t="s">
        <v>892</v>
      </c>
      <c r="L397" s="503">
        <v>0</v>
      </c>
      <c r="M397" s="513">
        <f t="shared" si="290"/>
        <v>93.337330428749993</v>
      </c>
      <c r="N397" s="513">
        <f t="shared" si="288"/>
        <v>81.162896024999995</v>
      </c>
      <c r="O397" s="515">
        <f t="shared" si="289"/>
        <v>5.4999999999999848E-2</v>
      </c>
      <c r="P397" s="257">
        <v>88.471403249999995</v>
      </c>
      <c r="Q397" s="257">
        <v>76.931655000000006</v>
      </c>
      <c r="R397" s="360">
        <v>9.0000000000000149E-2</v>
      </c>
    </row>
    <row r="398" spans="1:18" x14ac:dyDescent="0.2">
      <c r="A398" s="238" t="s">
        <v>335</v>
      </c>
      <c r="B398" s="312" t="s">
        <v>45</v>
      </c>
      <c r="C398" s="513" t="s">
        <v>940</v>
      </c>
      <c r="D398" s="513" t="s">
        <v>940</v>
      </c>
      <c r="E398" s="503">
        <v>0.03</v>
      </c>
      <c r="F398" s="312" t="s">
        <v>45</v>
      </c>
      <c r="G398" s="513" t="s">
        <v>890</v>
      </c>
      <c r="H398" s="513" t="s">
        <v>890</v>
      </c>
      <c r="I398" s="503">
        <v>0</v>
      </c>
      <c r="J398" s="513" t="s">
        <v>890</v>
      </c>
      <c r="K398" s="513" t="s">
        <v>890</v>
      </c>
      <c r="L398" s="503">
        <v>0</v>
      </c>
      <c r="M398" s="513">
        <f t="shared" si="290"/>
        <v>178.19198568549999</v>
      </c>
      <c r="N398" s="513">
        <f t="shared" si="288"/>
        <v>154.94955277</v>
      </c>
      <c r="O398" s="515">
        <f t="shared" si="289"/>
        <v>5.5000000000000021E-2</v>
      </c>
      <c r="P398" s="257">
        <v>168.90235609999999</v>
      </c>
      <c r="Q398" s="257">
        <v>146.87161399999999</v>
      </c>
      <c r="R398" s="360">
        <v>9.0000000000000024E-2</v>
      </c>
    </row>
    <row r="399" spans="1:18" x14ac:dyDescent="0.2">
      <c r="A399" s="238" t="s">
        <v>336</v>
      </c>
      <c r="B399" s="312" t="s">
        <v>45</v>
      </c>
      <c r="C399" s="513">
        <f>D399</f>
        <v>88.195660965566248</v>
      </c>
      <c r="D399" s="513">
        <f>H399*1.03</f>
        <v>88.195660965566248</v>
      </c>
      <c r="E399" s="503">
        <v>0.03</v>
      </c>
      <c r="F399" s="312" t="s">
        <v>45</v>
      </c>
      <c r="G399" s="513">
        <f>H399</f>
        <v>85.626855306374992</v>
      </c>
      <c r="H399" s="513">
        <f>K399</f>
        <v>85.626855306374992</v>
      </c>
      <c r="I399" s="503">
        <v>0</v>
      </c>
      <c r="J399" s="513">
        <f t="shared" ref="J399" si="291">M399*1.055</f>
        <v>98.470883602331241</v>
      </c>
      <c r="K399" s="513">
        <f t="shared" ref="K399" si="292">N399*1.055</f>
        <v>85.626855306374992</v>
      </c>
      <c r="L399" s="503">
        <v>0</v>
      </c>
      <c r="M399" s="513">
        <f t="shared" si="290"/>
        <v>93.337330428749993</v>
      </c>
      <c r="N399" s="513">
        <f t="shared" si="288"/>
        <v>81.162896024999995</v>
      </c>
      <c r="O399" s="515">
        <f t="shared" si="289"/>
        <v>5.4999999999999848E-2</v>
      </c>
      <c r="P399" s="257">
        <v>88.471403249999995</v>
      </c>
      <c r="Q399" s="257">
        <v>76.931655000000006</v>
      </c>
      <c r="R399" s="360">
        <v>9.0000000000000149E-2</v>
      </c>
    </row>
    <row r="400" spans="1:18" x14ac:dyDescent="0.2">
      <c r="A400" s="238"/>
      <c r="B400" s="312"/>
      <c r="C400" s="238"/>
      <c r="D400" s="238"/>
      <c r="E400" s="507"/>
      <c r="F400" s="312"/>
      <c r="G400" s="513"/>
      <c r="H400" s="513"/>
      <c r="I400" s="503"/>
      <c r="J400" s="513"/>
      <c r="K400" s="513"/>
      <c r="L400" s="503"/>
      <c r="M400" s="513"/>
      <c r="N400" s="513"/>
      <c r="O400" s="312"/>
      <c r="P400" s="165"/>
      <c r="Q400" s="165"/>
      <c r="R400" s="360"/>
    </row>
    <row r="401" spans="1:18" x14ac:dyDescent="0.2">
      <c r="A401" s="399" t="s">
        <v>563</v>
      </c>
      <c r="B401" s="312"/>
      <c r="C401" s="399"/>
      <c r="D401" s="399"/>
      <c r="E401" s="512"/>
      <c r="F401" s="312"/>
      <c r="G401" s="513"/>
      <c r="H401" s="513"/>
      <c r="I401" s="503"/>
      <c r="J401" s="513"/>
      <c r="K401" s="513"/>
      <c r="L401" s="503"/>
      <c r="M401" s="513"/>
      <c r="N401" s="513"/>
      <c r="O401" s="312"/>
      <c r="P401" s="165"/>
      <c r="Q401" s="165"/>
      <c r="R401" s="360"/>
    </row>
    <row r="402" spans="1:18" x14ac:dyDescent="0.2">
      <c r="A402" s="399" t="s">
        <v>520</v>
      </c>
      <c r="B402" s="312"/>
      <c r="C402" s="399"/>
      <c r="D402" s="399"/>
      <c r="E402" s="512"/>
      <c r="F402" s="312"/>
      <c r="G402" s="513"/>
      <c r="H402" s="513"/>
      <c r="I402" s="503"/>
      <c r="J402" s="513"/>
      <c r="K402" s="513"/>
      <c r="L402" s="503"/>
      <c r="M402" s="513"/>
      <c r="N402" s="513"/>
      <c r="O402" s="312"/>
      <c r="P402" s="165"/>
      <c r="Q402" s="165"/>
      <c r="R402" s="360"/>
    </row>
    <row r="403" spans="1:18" ht="25.5" x14ac:dyDescent="0.2">
      <c r="A403" s="235" t="s">
        <v>338</v>
      </c>
      <c r="B403" s="312" t="s">
        <v>19</v>
      </c>
      <c r="C403" s="513">
        <f>D403*1.15</f>
        <v>305.86690268719639</v>
      </c>
      <c r="D403" s="513">
        <f>H403*1.03</f>
        <v>265.97121972799687</v>
      </c>
      <c r="E403" s="503">
        <v>0.03</v>
      </c>
      <c r="F403" s="312" t="s">
        <v>19</v>
      </c>
      <c r="G403" s="513">
        <f>H403*1.15</f>
        <v>296.95815794873431</v>
      </c>
      <c r="H403" s="513">
        <f>K403</f>
        <v>258.22448517281248</v>
      </c>
      <c r="I403" s="503">
        <v>0</v>
      </c>
      <c r="J403" s="513">
        <f t="shared" ref="J403:J405" si="293">K403*1.15</f>
        <v>296.95815794873431</v>
      </c>
      <c r="K403" s="513">
        <f t="shared" ref="K403" si="294">N403*1.055</f>
        <v>258.22448517281248</v>
      </c>
      <c r="L403" s="503">
        <f t="shared" ref="L403" si="295">(K403-N403)/N403</f>
        <v>5.4999999999999931E-2</v>
      </c>
      <c r="M403" s="513">
        <f>N403*1.15</f>
        <v>281.47692696562495</v>
      </c>
      <c r="N403" s="513">
        <f t="shared" ref="N403:N411" si="296">Q403*1.055</f>
        <v>244.7625451875</v>
      </c>
      <c r="O403" s="515">
        <f t="shared" ref="O403:O411" si="297">(N403-Q403)/Q403</f>
        <v>5.4999999999999889E-2</v>
      </c>
      <c r="P403" s="257">
        <v>266.80277437500001</v>
      </c>
      <c r="Q403" s="257">
        <v>232.00241250000002</v>
      </c>
      <c r="R403" s="360">
        <v>9.0000000000000108E-2</v>
      </c>
    </row>
    <row r="404" spans="1:18" x14ac:dyDescent="0.2">
      <c r="A404" s="235" t="s">
        <v>339</v>
      </c>
      <c r="B404" s="312" t="s">
        <v>19</v>
      </c>
      <c r="C404" s="513">
        <f>D404*1.15</f>
        <v>265.97912965274708</v>
      </c>
      <c r="D404" s="513">
        <f>H404*1.03</f>
        <v>231.28619969804095</v>
      </c>
      <c r="E404" s="503">
        <v>0.03</v>
      </c>
      <c r="F404" s="312" t="s">
        <v>19</v>
      </c>
      <c r="G404" s="513">
        <f t="shared" si="218"/>
        <v>258.23216471140489</v>
      </c>
      <c r="H404" s="513">
        <f>K404</f>
        <v>224.54970844469995</v>
      </c>
      <c r="I404" s="503">
        <v>0</v>
      </c>
      <c r="J404" s="513">
        <f t="shared" si="293"/>
        <v>258.23216471140489</v>
      </c>
      <c r="K404" s="513">
        <f t="shared" ref="K404:K405" si="298">N404*1.055</f>
        <v>224.54970844469995</v>
      </c>
      <c r="L404" s="503">
        <f t="shared" ref="L404:L407" si="299">(K404-N404)/N404</f>
        <v>5.499999999999991E-2</v>
      </c>
      <c r="M404" s="513">
        <f t="shared" ref="M404:M405" si="300">N404*1.15</f>
        <v>244.76982437099994</v>
      </c>
      <c r="N404" s="513">
        <f t="shared" si="296"/>
        <v>212.84332553999997</v>
      </c>
      <c r="O404" s="515">
        <f t="shared" si="297"/>
        <v>5.4999999999999945E-2</v>
      </c>
      <c r="P404" s="257">
        <v>232.00931219999995</v>
      </c>
      <c r="Q404" s="257">
        <v>201.74722799999998</v>
      </c>
      <c r="R404" s="360">
        <v>9.0000000000000024E-2</v>
      </c>
    </row>
    <row r="405" spans="1:18" x14ac:dyDescent="0.2">
      <c r="A405" s="235" t="s">
        <v>340</v>
      </c>
      <c r="B405" s="312" t="s">
        <v>19</v>
      </c>
      <c r="C405" s="513">
        <f>D405*1.15</f>
        <v>297.6043271251383</v>
      </c>
      <c r="D405" s="513">
        <f>H405*1.03</f>
        <v>258.78637141316375</v>
      </c>
      <c r="E405" s="503">
        <v>0.03</v>
      </c>
      <c r="F405" s="312" t="s">
        <v>19</v>
      </c>
      <c r="G405" s="513">
        <f t="shared" si="218"/>
        <v>288.9362399273187</v>
      </c>
      <c r="H405" s="513">
        <f>K405</f>
        <v>251.24890428462498</v>
      </c>
      <c r="I405" s="503">
        <v>0</v>
      </c>
      <c r="J405" s="513">
        <f t="shared" si="293"/>
        <v>288.9362399273187</v>
      </c>
      <c r="K405" s="513">
        <f t="shared" si="298"/>
        <v>251.24890428462498</v>
      </c>
      <c r="L405" s="503">
        <f t="shared" si="299"/>
        <v>5.4999999999999931E-2</v>
      </c>
      <c r="M405" s="513">
        <f t="shared" si="300"/>
        <v>273.87321320125</v>
      </c>
      <c r="N405" s="513">
        <f t="shared" si="296"/>
        <v>238.150620175</v>
      </c>
      <c r="O405" s="515">
        <f t="shared" si="297"/>
        <v>5.4999999999999993E-2</v>
      </c>
      <c r="P405" s="257">
        <v>259.59546274999997</v>
      </c>
      <c r="Q405" s="257">
        <v>225.735185</v>
      </c>
      <c r="R405" s="360">
        <v>9.0000000000000052E-2</v>
      </c>
    </row>
    <row r="406" spans="1:18" x14ac:dyDescent="0.2">
      <c r="A406" s="235" t="s">
        <v>341</v>
      </c>
      <c r="B406" s="312" t="s">
        <v>45</v>
      </c>
      <c r="C406" s="532"/>
      <c r="D406" s="532" t="s">
        <v>943</v>
      </c>
      <c r="E406" s="503">
        <v>0.03</v>
      </c>
      <c r="F406" s="312" t="s">
        <v>45</v>
      </c>
      <c r="G406" s="532"/>
      <c r="H406" s="532" t="s">
        <v>669</v>
      </c>
      <c r="I406" s="503">
        <v>0</v>
      </c>
      <c r="J406" s="532"/>
      <c r="K406" s="590" t="s">
        <v>669</v>
      </c>
      <c r="L406" s="503"/>
      <c r="M406" s="532"/>
      <c r="N406" s="590" t="s">
        <v>669</v>
      </c>
      <c r="O406" s="515">
        <v>0</v>
      </c>
      <c r="P406" s="165" t="s">
        <v>670</v>
      </c>
      <c r="Q406" s="257" t="s">
        <v>669</v>
      </c>
      <c r="R406" s="360">
        <v>0.09</v>
      </c>
    </row>
    <row r="407" spans="1:18" ht="25.5" x14ac:dyDescent="0.2">
      <c r="A407" s="235" t="s">
        <v>344</v>
      </c>
      <c r="B407" s="312" t="s">
        <v>19</v>
      </c>
      <c r="C407" s="513">
        <v>129.11608235570245</v>
      </c>
      <c r="D407" s="513">
        <f>H407*1.03</f>
        <v>115.64309984902047</v>
      </c>
      <c r="E407" s="503">
        <v>0.03</v>
      </c>
      <c r="F407" s="312" t="s">
        <v>19</v>
      </c>
      <c r="G407" s="513">
        <f>H407*1.15</f>
        <v>129.11608235570245</v>
      </c>
      <c r="H407" s="513">
        <f>K407</f>
        <v>112.27485422234997</v>
      </c>
      <c r="I407" s="503">
        <v>0</v>
      </c>
      <c r="J407" s="513">
        <f>K407*1.15</f>
        <v>129.11608235570245</v>
      </c>
      <c r="K407" s="513">
        <f>N407*1.055</f>
        <v>112.27485422234997</v>
      </c>
      <c r="L407" s="503">
        <f t="shared" si="299"/>
        <v>5.499999999999991E-2</v>
      </c>
      <c r="M407" s="513">
        <f>N407*1.15</f>
        <v>122.38491218549997</v>
      </c>
      <c r="N407" s="513">
        <f t="shared" si="296"/>
        <v>106.42166276999998</v>
      </c>
      <c r="O407" s="515">
        <f t="shared" si="297"/>
        <v>5.4999999999999945E-2</v>
      </c>
      <c r="P407" s="257">
        <v>116.00465609999998</v>
      </c>
      <c r="Q407" s="257">
        <v>100.87361399999999</v>
      </c>
      <c r="R407" s="360">
        <v>9.0000000000000024E-2</v>
      </c>
    </row>
    <row r="408" spans="1:18" x14ac:dyDescent="0.2">
      <c r="A408" s="399" t="s">
        <v>519</v>
      </c>
      <c r="B408" s="312"/>
      <c r="C408" s="513"/>
      <c r="D408" s="513"/>
      <c r="E408" s="503"/>
      <c r="F408" s="312"/>
      <c r="G408" s="513"/>
      <c r="H408" s="513"/>
      <c r="I408" s="503"/>
      <c r="J408" s="513"/>
      <c r="K408" s="513"/>
      <c r="L408" s="503"/>
      <c r="M408" s="513"/>
      <c r="N408" s="513"/>
      <c r="O408" s="312"/>
      <c r="P408" s="165"/>
      <c r="Q408" s="165"/>
      <c r="R408" s="360"/>
    </row>
    <row r="409" spans="1:18" ht="25.5" x14ac:dyDescent="0.2">
      <c r="A409" s="235" t="s">
        <v>345</v>
      </c>
      <c r="B409" s="312" t="s">
        <v>19</v>
      </c>
      <c r="C409" s="513">
        <f>D409*1.15</f>
        <v>151.60689104693748</v>
      </c>
      <c r="D409" s="513">
        <f>H409*1.03</f>
        <v>131.83207917125</v>
      </c>
      <c r="E409" s="503">
        <v>0.03</v>
      </c>
      <c r="F409" s="312" t="s">
        <v>19</v>
      </c>
      <c r="G409" s="513">
        <f t="shared" ref="G409:G411" si="301">H409*1.15</f>
        <v>147.19115635624996</v>
      </c>
      <c r="H409" s="513">
        <v>127.99230987499999</v>
      </c>
      <c r="I409" s="503">
        <v>0</v>
      </c>
      <c r="J409" s="513">
        <f t="shared" ref="J409:J411" si="302">K409*1.15</f>
        <v>147.19115635624996</v>
      </c>
      <c r="K409" s="513">
        <f t="shared" ref="K409:K411" si="303">N409*1.055</f>
        <v>127.99230987499999</v>
      </c>
      <c r="L409" s="503">
        <f t="shared" ref="L409:L411" si="304">(K409-N409)/N409</f>
        <v>5.4999999999999993E-2</v>
      </c>
      <c r="M409" s="513"/>
      <c r="N409" s="513">
        <f t="shared" si="296"/>
        <v>121.31972499999999</v>
      </c>
      <c r="O409" s="515">
        <f t="shared" si="297"/>
        <v>5.4999999999999882E-2</v>
      </c>
      <c r="P409" s="257">
        <v>132.24424999999999</v>
      </c>
      <c r="Q409" s="257">
        <v>114.995</v>
      </c>
      <c r="R409" s="360">
        <v>9.0000000000000038E-2</v>
      </c>
    </row>
    <row r="410" spans="1:18" x14ac:dyDescent="0.2">
      <c r="A410" s="235" t="s">
        <v>339</v>
      </c>
      <c r="B410" s="312" t="s">
        <v>19</v>
      </c>
      <c r="C410" s="513">
        <f>D410*1.15</f>
        <v>114.46320274043779</v>
      </c>
      <c r="D410" s="513">
        <f>H410*1.03</f>
        <v>99.533219774293741</v>
      </c>
      <c r="E410" s="503">
        <v>0.03</v>
      </c>
      <c r="F410" s="312" t="s">
        <v>19</v>
      </c>
      <c r="G410" s="513">
        <f t="shared" si="301"/>
        <v>111.12932304896873</v>
      </c>
      <c r="H410" s="513">
        <v>96.634193955624994</v>
      </c>
      <c r="I410" s="503">
        <v>0</v>
      </c>
      <c r="J410" s="513">
        <f t="shared" si="302"/>
        <v>111.12932304896873</v>
      </c>
      <c r="K410" s="513">
        <f t="shared" si="303"/>
        <v>96.634193955624994</v>
      </c>
      <c r="L410" s="503">
        <f t="shared" si="304"/>
        <v>5.5000000000000007E-2</v>
      </c>
      <c r="M410" s="513"/>
      <c r="N410" s="513">
        <f t="shared" si="296"/>
        <v>91.596392374999994</v>
      </c>
      <c r="O410" s="515">
        <f t="shared" si="297"/>
        <v>5.4999999999999945E-2</v>
      </c>
      <c r="P410" s="257">
        <v>99.844408749999985</v>
      </c>
      <c r="Q410" s="257">
        <v>86.821224999999998</v>
      </c>
      <c r="R410" s="360">
        <v>9.0000000000000122E-2</v>
      </c>
    </row>
    <row r="411" spans="1:18" x14ac:dyDescent="0.2">
      <c r="A411" s="235" t="s">
        <v>340</v>
      </c>
      <c r="B411" s="312" t="s">
        <v>19</v>
      </c>
      <c r="C411" s="513">
        <f>D411*1.15</f>
        <v>144.0265464945906</v>
      </c>
      <c r="D411" s="513">
        <f>H411*1.03</f>
        <v>125.24047521268749</v>
      </c>
      <c r="E411" s="503">
        <v>0.03</v>
      </c>
      <c r="F411" s="312" t="s">
        <v>19</v>
      </c>
      <c r="G411" s="513">
        <f t="shared" si="301"/>
        <v>139.83159853843748</v>
      </c>
      <c r="H411" s="513">
        <v>121.59269438124998</v>
      </c>
      <c r="I411" s="503">
        <v>0</v>
      </c>
      <c r="J411" s="513">
        <f t="shared" si="302"/>
        <v>139.83159853843748</v>
      </c>
      <c r="K411" s="513">
        <f t="shared" si="303"/>
        <v>121.59269438124998</v>
      </c>
      <c r="L411" s="503">
        <f t="shared" si="304"/>
        <v>5.4999999999999896E-2</v>
      </c>
      <c r="M411" s="513"/>
      <c r="N411" s="513">
        <f t="shared" si="296"/>
        <v>115.25373875</v>
      </c>
      <c r="O411" s="515">
        <f t="shared" si="297"/>
        <v>5.4999999999999979E-2</v>
      </c>
      <c r="P411" s="257">
        <v>125.6320375</v>
      </c>
      <c r="Q411" s="257">
        <v>109.24525</v>
      </c>
      <c r="R411" s="360">
        <v>9.0000000000000052E-2</v>
      </c>
    </row>
    <row r="412" spans="1:18" x14ac:dyDescent="0.2">
      <c r="A412" s="235" t="s">
        <v>341</v>
      </c>
      <c r="B412" s="312" t="s">
        <v>45</v>
      </c>
      <c r="C412" s="532"/>
      <c r="D412" s="532" t="s">
        <v>943</v>
      </c>
      <c r="E412" s="503">
        <v>0.03</v>
      </c>
      <c r="F412" s="312" t="s">
        <v>45</v>
      </c>
      <c r="G412" s="532"/>
      <c r="H412" s="532" t="s">
        <v>669</v>
      </c>
      <c r="I412" s="503">
        <v>0</v>
      </c>
      <c r="J412" s="437"/>
      <c r="K412" s="254" t="s">
        <v>669</v>
      </c>
      <c r="L412" s="503"/>
      <c r="M412" s="532"/>
      <c r="N412" s="254" t="s">
        <v>667</v>
      </c>
      <c r="O412" s="515">
        <v>0</v>
      </c>
      <c r="P412" s="165" t="s">
        <v>668</v>
      </c>
      <c r="Q412" s="165" t="s">
        <v>667</v>
      </c>
      <c r="R412" s="360">
        <v>0.09</v>
      </c>
    </row>
    <row r="413" spans="1:18" x14ac:dyDescent="0.2">
      <c r="A413" s="376"/>
      <c r="B413" s="255"/>
      <c r="C413" s="376"/>
      <c r="D413" s="376"/>
      <c r="E413" s="507"/>
      <c r="F413" s="255"/>
      <c r="G413" s="530"/>
      <c r="H413" s="530"/>
      <c r="I413" s="503"/>
      <c r="J413" s="254"/>
      <c r="K413" s="254"/>
      <c r="L413" s="508"/>
      <c r="M413" s="254"/>
      <c r="N413" s="254"/>
      <c r="O413" s="255"/>
      <c r="P413" s="165"/>
      <c r="Q413" s="165"/>
      <c r="R413" s="258"/>
    </row>
    <row r="414" spans="1:18" x14ac:dyDescent="0.2">
      <c r="A414" s="399" t="s">
        <v>415</v>
      </c>
      <c r="B414" s="312"/>
      <c r="C414" s="399"/>
      <c r="D414" s="399"/>
      <c r="E414" s="512"/>
      <c r="F414" s="312"/>
      <c r="G414" s="532"/>
      <c r="H414" s="532"/>
      <c r="I414" s="503"/>
      <c r="J414" s="437"/>
      <c r="K414" s="437"/>
      <c r="L414" s="503"/>
      <c r="M414" s="437"/>
      <c r="N414" s="437"/>
      <c r="O414" s="312"/>
      <c r="P414" s="165"/>
      <c r="Q414" s="165"/>
      <c r="R414" s="258"/>
    </row>
    <row r="415" spans="1:18" x14ac:dyDescent="0.2">
      <c r="A415" s="235" t="s">
        <v>416</v>
      </c>
      <c r="B415" s="312"/>
      <c r="C415" s="235"/>
      <c r="D415" s="235"/>
      <c r="E415" s="512"/>
      <c r="F415" s="312"/>
      <c r="G415" s="532"/>
      <c r="H415" s="532"/>
      <c r="I415" s="503"/>
      <c r="J415" s="437"/>
      <c r="K415" s="437"/>
      <c r="L415" s="503"/>
      <c r="M415" s="437"/>
      <c r="N415" s="437"/>
      <c r="O415" s="312"/>
      <c r="P415" s="256"/>
      <c r="Q415" s="257"/>
      <c r="R415" s="258"/>
    </row>
    <row r="416" spans="1:18" s="244" customFormat="1" ht="12.75" x14ac:dyDescent="0.2">
      <c r="A416" s="492" t="s">
        <v>2</v>
      </c>
      <c r="B416" s="493" t="s">
        <v>666</v>
      </c>
      <c r="C416" s="1032" t="s">
        <v>938</v>
      </c>
      <c r="D416" s="1033"/>
      <c r="E416" s="1034"/>
      <c r="F416" s="493" t="s">
        <v>666</v>
      </c>
      <c r="G416" s="1032" t="s">
        <v>849</v>
      </c>
      <c r="H416" s="1033"/>
      <c r="I416" s="1034"/>
      <c r="J416" s="1032" t="s">
        <v>766</v>
      </c>
      <c r="K416" s="1033"/>
      <c r="L416" s="1034"/>
      <c r="M416" s="996" t="s">
        <v>699</v>
      </c>
      <c r="N416" s="997"/>
      <c r="O416" s="998"/>
      <c r="P416" s="996" t="s">
        <v>664</v>
      </c>
      <c r="Q416" s="997"/>
      <c r="R416" s="998"/>
    </row>
    <row r="417" spans="1:18" s="244" customFormat="1" ht="12.75" x14ac:dyDescent="0.2">
      <c r="A417" s="271"/>
      <c r="B417" s="312"/>
      <c r="C417" s="1032" t="s">
        <v>8</v>
      </c>
      <c r="D417" s="1033"/>
      <c r="E417" s="1034"/>
      <c r="F417" s="312"/>
      <c r="G417" s="1032" t="s">
        <v>8</v>
      </c>
      <c r="H417" s="1033"/>
      <c r="I417" s="1034"/>
      <c r="J417" s="1033" t="s">
        <v>8</v>
      </c>
      <c r="K417" s="1033"/>
      <c r="L417" s="1034"/>
      <c r="M417" s="999" t="s">
        <v>8</v>
      </c>
      <c r="N417" s="1000"/>
      <c r="O417" s="1001"/>
      <c r="P417" s="999" t="s">
        <v>8</v>
      </c>
      <c r="Q417" s="1000"/>
      <c r="R417" s="1001"/>
    </row>
    <row r="418" spans="1:18" s="244" customFormat="1" ht="14.25" customHeight="1" x14ac:dyDescent="0.2">
      <c r="A418" s="271"/>
      <c r="B418" s="312"/>
      <c r="C418" s="495" t="s">
        <v>9</v>
      </c>
      <c r="D418" s="493" t="s">
        <v>10</v>
      </c>
      <c r="E418" s="496" t="s">
        <v>11</v>
      </c>
      <c r="F418" s="312"/>
      <c r="G418" s="495" t="s">
        <v>9</v>
      </c>
      <c r="H418" s="493" t="s">
        <v>10</v>
      </c>
      <c r="I418" s="496" t="s">
        <v>11</v>
      </c>
      <c r="J418" s="495" t="s">
        <v>9</v>
      </c>
      <c r="K418" s="493" t="s">
        <v>10</v>
      </c>
      <c r="L418" s="496" t="s">
        <v>11</v>
      </c>
      <c r="M418" s="273" t="s">
        <v>9</v>
      </c>
      <c r="N418" s="274" t="s">
        <v>10</v>
      </c>
      <c r="O418" s="497" t="s">
        <v>11</v>
      </c>
      <c r="P418" s="273" t="s">
        <v>9</v>
      </c>
      <c r="Q418" s="274" t="s">
        <v>10</v>
      </c>
      <c r="R418" s="497" t="s">
        <v>11</v>
      </c>
    </row>
    <row r="419" spans="1:18" s="244" customFormat="1" ht="12.75" x14ac:dyDescent="0.2">
      <c r="A419" s="529"/>
      <c r="B419" s="498"/>
      <c r="C419" s="1032" t="s">
        <v>939</v>
      </c>
      <c r="D419" s="1033"/>
      <c r="E419" s="1034"/>
      <c r="F419" s="498"/>
      <c r="G419" s="1032" t="s">
        <v>850</v>
      </c>
      <c r="H419" s="1033"/>
      <c r="I419" s="1034"/>
      <c r="J419" s="1033" t="s">
        <v>767</v>
      </c>
      <c r="K419" s="1033"/>
      <c r="L419" s="1034"/>
      <c r="M419" s="992" t="s">
        <v>700</v>
      </c>
      <c r="N419" s="993"/>
      <c r="O419" s="1045"/>
      <c r="P419" s="992" t="s">
        <v>665</v>
      </c>
      <c r="Q419" s="993"/>
      <c r="R419" s="1045"/>
    </row>
    <row r="420" spans="1:18" ht="89.25" x14ac:dyDescent="0.2">
      <c r="A420" s="238" t="s">
        <v>418</v>
      </c>
      <c r="B420" s="312" t="s">
        <v>19</v>
      </c>
      <c r="C420" s="595" t="s">
        <v>923</v>
      </c>
      <c r="D420" s="596" t="s">
        <v>922</v>
      </c>
      <c r="E420" s="507">
        <v>0.03</v>
      </c>
      <c r="F420" s="312" t="s">
        <v>19</v>
      </c>
      <c r="G420" s="595" t="s">
        <v>853</v>
      </c>
      <c r="H420" s="596" t="s">
        <v>852</v>
      </c>
      <c r="I420" s="503">
        <v>5.5E-2</v>
      </c>
      <c r="J420" s="597" t="s">
        <v>820</v>
      </c>
      <c r="K420" s="598" t="s">
        <v>806</v>
      </c>
      <c r="L420" s="503">
        <v>5.4999999999999896E-2</v>
      </c>
      <c r="M420" s="437"/>
      <c r="N420" s="598" t="s">
        <v>702</v>
      </c>
      <c r="O420" s="515">
        <v>5.5E-2</v>
      </c>
      <c r="P420" s="415" t="s">
        <v>482</v>
      </c>
      <c r="Q420" s="378" t="s">
        <v>529</v>
      </c>
      <c r="R420" s="436">
        <v>5.5E-2</v>
      </c>
    </row>
    <row r="421" spans="1:18" ht="89.25" x14ac:dyDescent="0.2">
      <c r="A421" s="599" t="s">
        <v>421</v>
      </c>
      <c r="B421" s="498" t="s">
        <v>19</v>
      </c>
      <c r="C421" s="600" t="s">
        <v>925</v>
      </c>
      <c r="D421" s="601" t="s">
        <v>924</v>
      </c>
      <c r="E421" s="507">
        <v>0.03</v>
      </c>
      <c r="F421" s="498" t="s">
        <v>19</v>
      </c>
      <c r="G421" s="600" t="s">
        <v>820</v>
      </c>
      <c r="H421" s="601" t="s">
        <v>806</v>
      </c>
      <c r="I421" s="602">
        <v>5.5E-2</v>
      </c>
      <c r="J421" s="603" t="s">
        <v>820</v>
      </c>
      <c r="K421" s="604" t="s">
        <v>806</v>
      </c>
      <c r="L421" s="602">
        <v>5.4999999999999896E-2</v>
      </c>
      <c r="M421" s="502"/>
      <c r="N421" s="605" t="s">
        <v>702</v>
      </c>
      <c r="O421" s="606">
        <v>5.5E-2</v>
      </c>
      <c r="P421" s="607" t="s">
        <v>482</v>
      </c>
      <c r="Q421" s="608" t="s">
        <v>529</v>
      </c>
      <c r="R421" s="609">
        <v>0.42859999999999998</v>
      </c>
    </row>
    <row r="422" spans="1:18" ht="89.25" x14ac:dyDescent="0.2">
      <c r="A422" s="238" t="s">
        <v>423</v>
      </c>
      <c r="B422" s="312" t="s">
        <v>19</v>
      </c>
      <c r="C422" s="595" t="s">
        <v>925</v>
      </c>
      <c r="D422" s="596" t="s">
        <v>924</v>
      </c>
      <c r="E422" s="507">
        <v>0.03</v>
      </c>
      <c r="F422" s="312" t="s">
        <v>19</v>
      </c>
      <c r="G422" s="595" t="s">
        <v>820</v>
      </c>
      <c r="H422" s="596" t="s">
        <v>806</v>
      </c>
      <c r="I422" s="503">
        <v>5.5E-2</v>
      </c>
      <c r="J422" s="597" t="s">
        <v>821</v>
      </c>
      <c r="K422" s="598" t="s">
        <v>806</v>
      </c>
      <c r="L422" s="503">
        <v>5.4999999999999903E-2</v>
      </c>
      <c r="M422" s="437"/>
      <c r="N422" s="598" t="s">
        <v>702</v>
      </c>
      <c r="O422" s="515">
        <v>5.5E-2</v>
      </c>
      <c r="P422" s="415" t="s">
        <v>484</v>
      </c>
      <c r="Q422" s="419" t="s">
        <v>529</v>
      </c>
      <c r="R422" s="436">
        <v>0.42849999999999999</v>
      </c>
    </row>
    <row r="423" spans="1:18" ht="89.25" x14ac:dyDescent="0.2">
      <c r="A423" s="238" t="s">
        <v>425</v>
      </c>
      <c r="B423" s="312" t="s">
        <v>19</v>
      </c>
      <c r="C423" s="595" t="s">
        <v>927</v>
      </c>
      <c r="D423" s="596" t="s">
        <v>926</v>
      </c>
      <c r="E423" s="507">
        <v>0.03</v>
      </c>
      <c r="F423" s="312" t="s">
        <v>19</v>
      </c>
      <c r="G423" s="595" t="s">
        <v>855</v>
      </c>
      <c r="H423" s="596" t="s">
        <v>854</v>
      </c>
      <c r="I423" s="503">
        <v>5.5E-2</v>
      </c>
      <c r="J423" s="597" t="s">
        <v>824</v>
      </c>
      <c r="K423" s="598" t="s">
        <v>807</v>
      </c>
      <c r="L423" s="503">
        <v>5.4999999999999903E-2</v>
      </c>
      <c r="M423" s="437"/>
      <c r="N423" s="598" t="s">
        <v>703</v>
      </c>
      <c r="O423" s="515">
        <v>5.5E-2</v>
      </c>
      <c r="P423" s="415" t="s">
        <v>486</v>
      </c>
      <c r="Q423" s="418" t="s">
        <v>486</v>
      </c>
      <c r="R423" s="436">
        <v>0.19</v>
      </c>
    </row>
    <row r="424" spans="1:18" ht="89.25" x14ac:dyDescent="0.2">
      <c r="A424" s="238" t="s">
        <v>428</v>
      </c>
      <c r="B424" s="312" t="s">
        <v>19</v>
      </c>
      <c r="C424" s="595" t="s">
        <v>929</v>
      </c>
      <c r="D424" s="596" t="s">
        <v>928</v>
      </c>
      <c r="E424" s="507">
        <v>0.03</v>
      </c>
      <c r="F424" s="312" t="s">
        <v>19</v>
      </c>
      <c r="G424" s="595" t="s">
        <v>857</v>
      </c>
      <c r="H424" s="596" t="s">
        <v>856</v>
      </c>
      <c r="I424" s="503">
        <v>5.5E-2</v>
      </c>
      <c r="J424" s="597" t="s">
        <v>825</v>
      </c>
      <c r="K424" s="598" t="s">
        <v>808</v>
      </c>
      <c r="L424" s="503">
        <v>5.4999999999999903E-2</v>
      </c>
      <c r="M424" s="437"/>
      <c r="N424" s="598" t="s">
        <v>704</v>
      </c>
      <c r="O424" s="515">
        <v>5.5E-2</v>
      </c>
      <c r="P424" s="415" t="s">
        <v>487</v>
      </c>
      <c r="Q424" s="418" t="s">
        <v>487</v>
      </c>
      <c r="R424" s="436">
        <v>0.2</v>
      </c>
    </row>
    <row r="425" spans="1:18" ht="38.25" x14ac:dyDescent="0.2">
      <c r="A425" s="238" t="s">
        <v>430</v>
      </c>
      <c r="B425" s="312" t="s">
        <v>19</v>
      </c>
      <c r="C425" s="595" t="s">
        <v>931</v>
      </c>
      <c r="D425" s="596" t="s">
        <v>930</v>
      </c>
      <c r="E425" s="507">
        <v>0.03</v>
      </c>
      <c r="F425" s="312" t="s">
        <v>19</v>
      </c>
      <c r="G425" s="595" t="s">
        <v>859</v>
      </c>
      <c r="H425" s="596" t="s">
        <v>858</v>
      </c>
      <c r="I425" s="503">
        <v>5.5E-2</v>
      </c>
      <c r="J425" s="597" t="s">
        <v>826</v>
      </c>
      <c r="K425" s="598" t="s">
        <v>809</v>
      </c>
      <c r="L425" s="503">
        <v>5.4999999999999903E-2</v>
      </c>
      <c r="M425" s="437"/>
      <c r="N425" s="598" t="s">
        <v>705</v>
      </c>
      <c r="O425" s="515">
        <v>5.5E-2</v>
      </c>
      <c r="P425" s="415" t="s">
        <v>488</v>
      </c>
      <c r="Q425" s="418" t="s">
        <v>530</v>
      </c>
      <c r="R425" s="436">
        <v>0.21</v>
      </c>
    </row>
    <row r="426" spans="1:18" ht="65.25" customHeight="1" x14ac:dyDescent="0.2">
      <c r="A426" s="238" t="s">
        <v>433</v>
      </c>
      <c r="B426" s="312" t="s">
        <v>19</v>
      </c>
      <c r="C426" s="595" t="s">
        <v>933</v>
      </c>
      <c r="D426" s="596" t="s">
        <v>932</v>
      </c>
      <c r="E426" s="507">
        <v>0.03</v>
      </c>
      <c r="F426" s="312" t="s">
        <v>19</v>
      </c>
      <c r="G426" s="595" t="s">
        <v>861</v>
      </c>
      <c r="H426" s="596" t="s">
        <v>860</v>
      </c>
      <c r="I426" s="503">
        <v>5.5E-2</v>
      </c>
      <c r="J426" s="597" t="s">
        <v>827</v>
      </c>
      <c r="K426" s="598" t="s">
        <v>810</v>
      </c>
      <c r="L426" s="503">
        <v>5.4999999999999903E-2</v>
      </c>
      <c r="M426" s="437"/>
      <c r="N426" s="598" t="s">
        <v>706</v>
      </c>
      <c r="O426" s="515">
        <v>5.5E-2</v>
      </c>
      <c r="P426" s="415" t="s">
        <v>489</v>
      </c>
      <c r="Q426" s="419" t="s">
        <v>531</v>
      </c>
      <c r="R426" s="436">
        <v>0.1</v>
      </c>
    </row>
    <row r="427" spans="1:18" ht="76.5" x14ac:dyDescent="0.2">
      <c r="A427" s="238" t="s">
        <v>436</v>
      </c>
      <c r="B427" s="312" t="s">
        <v>19</v>
      </c>
      <c r="C427" s="595" t="s">
        <v>935</v>
      </c>
      <c r="D427" s="596" t="s">
        <v>934</v>
      </c>
      <c r="E427" s="507">
        <v>0.03</v>
      </c>
      <c r="F427" s="312" t="s">
        <v>19</v>
      </c>
      <c r="G427" s="595" t="s">
        <v>863</v>
      </c>
      <c r="H427" s="596" t="s">
        <v>862</v>
      </c>
      <c r="I427" s="503">
        <v>5.5E-2</v>
      </c>
      <c r="J427" s="597" t="s">
        <v>828</v>
      </c>
      <c r="K427" s="598" t="s">
        <v>707</v>
      </c>
      <c r="L427" s="503">
        <v>5.4999999999999903E-2</v>
      </c>
      <c r="M427" s="437"/>
      <c r="N427" s="598" t="s">
        <v>707</v>
      </c>
      <c r="O427" s="515">
        <v>5.5E-2</v>
      </c>
      <c r="P427" s="415" t="s">
        <v>490</v>
      </c>
      <c r="Q427" s="418" t="s">
        <v>532</v>
      </c>
      <c r="R427" s="436">
        <v>0.21</v>
      </c>
    </row>
    <row r="428" spans="1:18" ht="51" x14ac:dyDescent="0.2">
      <c r="A428" s="238" t="s">
        <v>491</v>
      </c>
      <c r="B428" s="312" t="s">
        <v>19</v>
      </c>
      <c r="C428" s="595" t="s">
        <v>937</v>
      </c>
      <c r="D428" s="551" t="s">
        <v>936</v>
      </c>
      <c r="E428" s="507">
        <v>0.03</v>
      </c>
      <c r="F428" s="312" t="s">
        <v>19</v>
      </c>
      <c r="G428" s="595" t="s">
        <v>869</v>
      </c>
      <c r="H428" s="551" t="s">
        <v>868</v>
      </c>
      <c r="I428" s="503">
        <v>5.5E-2</v>
      </c>
      <c r="J428" s="597" t="s">
        <v>829</v>
      </c>
      <c r="K428" s="610" t="s">
        <v>811</v>
      </c>
      <c r="L428" s="503">
        <v>5.4999999999999903E-2</v>
      </c>
      <c r="M428" s="437"/>
      <c r="N428" s="610" t="s">
        <v>708</v>
      </c>
      <c r="O428" s="515">
        <v>5.5E-2</v>
      </c>
      <c r="P428" s="415" t="s">
        <v>492</v>
      </c>
      <c r="Q428" s="378" t="s">
        <v>533</v>
      </c>
      <c r="R428" s="436">
        <v>0.21</v>
      </c>
    </row>
    <row r="429" spans="1:18" x14ac:dyDescent="0.2">
      <c r="A429" s="376"/>
      <c r="B429" s="255"/>
      <c r="C429" s="599"/>
      <c r="D429" s="599"/>
      <c r="E429" s="507"/>
      <c r="F429" s="255"/>
      <c r="G429" s="254"/>
      <c r="H429" s="254"/>
      <c r="I429" s="255"/>
      <c r="J429" s="254"/>
      <c r="K429" s="254"/>
      <c r="L429" s="508"/>
      <c r="M429" s="254"/>
      <c r="N429" s="254"/>
      <c r="O429" s="255"/>
    </row>
    <row r="430" spans="1:18" x14ac:dyDescent="0.2">
      <c r="A430" s="376"/>
      <c r="B430" s="255"/>
      <c r="C430" s="376"/>
      <c r="D430" s="376"/>
      <c r="E430" s="507"/>
      <c r="F430" s="255"/>
      <c r="G430" s="254"/>
      <c r="H430" s="254"/>
      <c r="I430" s="255"/>
      <c r="J430" s="254"/>
      <c r="K430" s="254"/>
      <c r="L430" s="508"/>
      <c r="M430" s="254"/>
      <c r="N430" s="254"/>
      <c r="O430" s="255"/>
    </row>
    <row r="431" spans="1:18" s="244" customFormat="1" ht="12.75" x14ac:dyDescent="0.2">
      <c r="A431" s="492" t="s">
        <v>2</v>
      </c>
      <c r="B431" s="493" t="s">
        <v>666</v>
      </c>
      <c r="C431" s="1032" t="s">
        <v>938</v>
      </c>
      <c r="D431" s="1033"/>
      <c r="E431" s="1034"/>
      <c r="F431" s="493" t="s">
        <v>666</v>
      </c>
      <c r="G431" s="1032" t="s">
        <v>849</v>
      </c>
      <c r="H431" s="1033"/>
      <c r="I431" s="1034"/>
      <c r="J431" s="1032" t="s">
        <v>766</v>
      </c>
      <c r="K431" s="1033"/>
      <c r="L431" s="1034"/>
      <c r="M431" s="996" t="s">
        <v>699</v>
      </c>
      <c r="N431" s="997"/>
      <c r="O431" s="998"/>
      <c r="P431" s="996" t="s">
        <v>664</v>
      </c>
      <c r="Q431" s="997"/>
      <c r="R431" s="998"/>
    </row>
    <row r="432" spans="1:18" s="244" customFormat="1" ht="12.75" x14ac:dyDescent="0.2">
      <c r="A432" s="271"/>
      <c r="B432" s="312"/>
      <c r="C432" s="1032" t="s">
        <v>8</v>
      </c>
      <c r="D432" s="1033"/>
      <c r="E432" s="1034"/>
      <c r="F432" s="312"/>
      <c r="G432" s="1032" t="s">
        <v>8</v>
      </c>
      <c r="H432" s="1033"/>
      <c r="I432" s="1034"/>
      <c r="J432" s="1033" t="s">
        <v>8</v>
      </c>
      <c r="K432" s="1033"/>
      <c r="L432" s="1034"/>
      <c r="M432" s="999" t="s">
        <v>8</v>
      </c>
      <c r="N432" s="1000"/>
      <c r="O432" s="1001"/>
      <c r="P432" s="999" t="s">
        <v>8</v>
      </c>
      <c r="Q432" s="1000"/>
      <c r="R432" s="1001"/>
    </row>
    <row r="433" spans="1:18" s="244" customFormat="1" ht="14.25" customHeight="1" x14ac:dyDescent="0.2">
      <c r="A433" s="271"/>
      <c r="B433" s="312"/>
      <c r="C433" s="495" t="s">
        <v>9</v>
      </c>
      <c r="D433" s="493" t="s">
        <v>10</v>
      </c>
      <c r="E433" s="496" t="s">
        <v>11</v>
      </c>
      <c r="F433" s="312"/>
      <c r="G433" s="495" t="s">
        <v>9</v>
      </c>
      <c r="H433" s="493" t="s">
        <v>10</v>
      </c>
      <c r="I433" s="496" t="s">
        <v>11</v>
      </c>
      <c r="J433" s="495" t="s">
        <v>9</v>
      </c>
      <c r="K433" s="493" t="s">
        <v>10</v>
      </c>
      <c r="L433" s="496" t="s">
        <v>11</v>
      </c>
      <c r="M433" s="273" t="s">
        <v>9</v>
      </c>
      <c r="N433" s="274" t="s">
        <v>10</v>
      </c>
      <c r="O433" s="497" t="s">
        <v>11</v>
      </c>
      <c r="P433" s="273" t="s">
        <v>9</v>
      </c>
      <c r="Q433" s="274" t="s">
        <v>10</v>
      </c>
      <c r="R433" s="497" t="s">
        <v>11</v>
      </c>
    </row>
    <row r="434" spans="1:18" s="244" customFormat="1" ht="12.75" x14ac:dyDescent="0.2">
      <c r="A434" s="271"/>
      <c r="B434" s="498"/>
      <c r="C434" s="1032" t="s">
        <v>939</v>
      </c>
      <c r="D434" s="1033"/>
      <c r="E434" s="1034"/>
      <c r="F434" s="312"/>
      <c r="G434" s="1043" t="s">
        <v>850</v>
      </c>
      <c r="H434" s="1043"/>
      <c r="I434" s="1043"/>
      <c r="J434" s="1043" t="s">
        <v>767</v>
      </c>
      <c r="K434" s="1043"/>
      <c r="L434" s="1043"/>
      <c r="M434" s="1038" t="s">
        <v>700</v>
      </c>
      <c r="N434" s="1038"/>
      <c r="O434" s="1039"/>
      <c r="P434" s="1052" t="s">
        <v>665</v>
      </c>
      <c r="Q434" s="1052"/>
      <c r="R434" s="1053"/>
    </row>
    <row r="435" spans="1:18" x14ac:dyDescent="0.2">
      <c r="B435" s="244"/>
    </row>
    <row r="436" spans="1:18" ht="63.75" x14ac:dyDescent="0.2">
      <c r="A436" s="238" t="s">
        <v>440</v>
      </c>
      <c r="B436" s="312" t="s">
        <v>19</v>
      </c>
      <c r="C436" s="595" t="s">
        <v>921</v>
      </c>
      <c r="D436" s="551" t="s">
        <v>920</v>
      </c>
      <c r="E436" s="507">
        <v>0.03</v>
      </c>
      <c r="F436" s="312" t="s">
        <v>19</v>
      </c>
      <c r="G436" s="595" t="s">
        <v>871</v>
      </c>
      <c r="H436" s="551" t="s">
        <v>870</v>
      </c>
      <c r="I436" s="503">
        <v>5.5E-2</v>
      </c>
      <c r="J436" s="597" t="s">
        <v>830</v>
      </c>
      <c r="K436" s="610" t="s">
        <v>708</v>
      </c>
      <c r="L436" s="503">
        <v>5.4999999999999903E-2</v>
      </c>
      <c r="M436" s="437"/>
      <c r="N436" s="610" t="s">
        <v>708</v>
      </c>
      <c r="O436" s="515">
        <v>5.5E-2</v>
      </c>
      <c r="P436" s="415" t="s">
        <v>493</v>
      </c>
      <c r="Q436" s="378" t="s">
        <v>533</v>
      </c>
      <c r="R436" s="436">
        <v>0.21</v>
      </c>
    </row>
    <row r="437" spans="1:18" ht="51" x14ac:dyDescent="0.2">
      <c r="A437" s="238" t="s">
        <v>443</v>
      </c>
      <c r="B437" s="312" t="s">
        <v>19</v>
      </c>
      <c r="C437" s="595" t="s">
        <v>919</v>
      </c>
      <c r="D437" s="596" t="s">
        <v>918</v>
      </c>
      <c r="E437" s="507">
        <v>0.03</v>
      </c>
      <c r="F437" s="312" t="s">
        <v>19</v>
      </c>
      <c r="G437" s="595" t="s">
        <v>831</v>
      </c>
      <c r="H437" s="596" t="s">
        <v>812</v>
      </c>
      <c r="I437" s="503">
        <v>5.5E-2</v>
      </c>
      <c r="J437" s="597" t="s">
        <v>831</v>
      </c>
      <c r="K437" s="598" t="s">
        <v>812</v>
      </c>
      <c r="L437" s="503">
        <v>5.4999999999999903E-2</v>
      </c>
      <c r="M437" s="437"/>
      <c r="N437" s="598" t="s">
        <v>709</v>
      </c>
      <c r="O437" s="515">
        <v>5.5E-2</v>
      </c>
      <c r="P437" s="415" t="s">
        <v>494</v>
      </c>
      <c r="Q437" s="418" t="s">
        <v>534</v>
      </c>
      <c r="R437" s="436">
        <v>0.25</v>
      </c>
    </row>
    <row r="438" spans="1:18" ht="54" customHeight="1" x14ac:dyDescent="0.2">
      <c r="A438" s="238" t="s">
        <v>446</v>
      </c>
      <c r="B438" s="312" t="s">
        <v>19</v>
      </c>
      <c r="C438" s="595" t="s">
        <v>917</v>
      </c>
      <c r="D438" s="596" t="s">
        <v>916</v>
      </c>
      <c r="E438" s="507">
        <v>0.03</v>
      </c>
      <c r="F438" s="312" t="s">
        <v>19</v>
      </c>
      <c r="G438" s="595" t="s">
        <v>832</v>
      </c>
      <c r="H438" s="596" t="s">
        <v>813</v>
      </c>
      <c r="I438" s="503">
        <v>5.5E-2</v>
      </c>
      <c r="J438" s="597" t="s">
        <v>832</v>
      </c>
      <c r="K438" s="598" t="s">
        <v>813</v>
      </c>
      <c r="L438" s="503">
        <v>5.4999999999999903E-2</v>
      </c>
      <c r="M438" s="437"/>
      <c r="N438" s="598" t="s">
        <v>710</v>
      </c>
      <c r="O438" s="515">
        <v>5.5E-2</v>
      </c>
      <c r="P438" s="415" t="s">
        <v>495</v>
      </c>
      <c r="Q438" s="316"/>
      <c r="R438" s="436">
        <v>1</v>
      </c>
    </row>
    <row r="439" spans="1:18" ht="38.25" x14ac:dyDescent="0.2">
      <c r="A439" s="238" t="s">
        <v>449</v>
      </c>
      <c r="B439" s="312" t="s">
        <v>19</v>
      </c>
      <c r="C439" s="595" t="s">
        <v>915</v>
      </c>
      <c r="D439" s="596" t="s">
        <v>914</v>
      </c>
      <c r="E439" s="507">
        <v>0.03</v>
      </c>
      <c r="F439" s="312" t="s">
        <v>19</v>
      </c>
      <c r="G439" s="595" t="s">
        <v>865</v>
      </c>
      <c r="H439" s="596" t="s">
        <v>864</v>
      </c>
      <c r="I439" s="503">
        <v>5.5E-2</v>
      </c>
      <c r="J439" s="597" t="s">
        <v>833</v>
      </c>
      <c r="K439" s="598" t="s">
        <v>814</v>
      </c>
      <c r="L439" s="503">
        <v>5.4999999999999903E-2</v>
      </c>
      <c r="M439" s="437"/>
      <c r="N439" s="598" t="s">
        <v>711</v>
      </c>
      <c r="O439" s="515">
        <v>5.5E-2</v>
      </c>
      <c r="P439" s="415" t="s">
        <v>496</v>
      </c>
      <c r="Q439" s="316"/>
      <c r="R439" s="436">
        <v>0.19</v>
      </c>
    </row>
    <row r="440" spans="1:18" ht="25.5" x14ac:dyDescent="0.2">
      <c r="A440" s="238" t="s">
        <v>452</v>
      </c>
      <c r="B440" s="312" t="s">
        <v>19</v>
      </c>
      <c r="C440" s="595" t="s">
        <v>913</v>
      </c>
      <c r="D440" s="596" t="s">
        <v>866</v>
      </c>
      <c r="E440" s="507">
        <v>0.03</v>
      </c>
      <c r="F440" s="312" t="s">
        <v>19</v>
      </c>
      <c r="G440" s="595" t="s">
        <v>867</v>
      </c>
      <c r="H440" s="596" t="s">
        <v>866</v>
      </c>
      <c r="I440" s="503">
        <v>5.5E-2</v>
      </c>
      <c r="J440" s="597" t="s">
        <v>834</v>
      </c>
      <c r="K440" s="598" t="s">
        <v>815</v>
      </c>
      <c r="L440" s="503">
        <v>5.4999999999999903E-2</v>
      </c>
      <c r="M440" s="437"/>
      <c r="N440" s="598" t="s">
        <v>712</v>
      </c>
      <c r="O440" s="515">
        <v>5.5E-2</v>
      </c>
      <c r="P440" s="415" t="s">
        <v>497</v>
      </c>
      <c r="Q440" s="316"/>
      <c r="R440" s="436">
        <v>0.2</v>
      </c>
    </row>
    <row r="441" spans="1:18" ht="89.25" x14ac:dyDescent="0.2">
      <c r="A441" s="238" t="s">
        <v>455</v>
      </c>
      <c r="B441" s="312" t="s">
        <v>19</v>
      </c>
      <c r="C441" s="595" t="s">
        <v>912</v>
      </c>
      <c r="D441" s="596" t="s">
        <v>911</v>
      </c>
      <c r="E441" s="507">
        <v>0.03</v>
      </c>
      <c r="F441" s="312" t="s">
        <v>19</v>
      </c>
      <c r="G441" s="595" t="s">
        <v>873</v>
      </c>
      <c r="H441" s="596" t="s">
        <v>872</v>
      </c>
      <c r="I441" s="503">
        <v>5.5E-2</v>
      </c>
      <c r="J441" s="597" t="s">
        <v>835</v>
      </c>
      <c r="K441" s="598" t="s">
        <v>816</v>
      </c>
      <c r="L441" s="503">
        <v>5.4999999999999903E-2</v>
      </c>
      <c r="M441" s="437"/>
      <c r="N441" s="598" t="s">
        <v>713</v>
      </c>
      <c r="O441" s="515">
        <v>5.5E-2</v>
      </c>
      <c r="P441" s="415" t="s">
        <v>498</v>
      </c>
      <c r="Q441" s="316"/>
      <c r="R441" s="436">
        <v>0.31</v>
      </c>
    </row>
    <row r="442" spans="1:18" ht="38.25" x14ac:dyDescent="0.2">
      <c r="A442" s="238" t="s">
        <v>458</v>
      </c>
      <c r="B442" s="312" t="s">
        <v>19</v>
      </c>
      <c r="C442" s="238" t="s">
        <v>910</v>
      </c>
      <c r="D442" s="238" t="s">
        <v>909</v>
      </c>
      <c r="E442" s="507">
        <v>0.03</v>
      </c>
      <c r="F442" s="312" t="s">
        <v>19</v>
      </c>
      <c r="G442" s="595" t="s">
        <v>875</v>
      </c>
      <c r="H442" s="596" t="s">
        <v>874</v>
      </c>
      <c r="I442" s="503">
        <v>5.5E-2</v>
      </c>
      <c r="J442" s="597" t="s">
        <v>836</v>
      </c>
      <c r="K442" s="598" t="s">
        <v>817</v>
      </c>
      <c r="L442" s="503">
        <v>5.4999999999999903E-2</v>
      </c>
      <c r="M442" s="437"/>
      <c r="N442" s="598" t="s">
        <v>714</v>
      </c>
      <c r="O442" s="515">
        <v>5.5E-2</v>
      </c>
      <c r="P442" s="415" t="s">
        <v>499</v>
      </c>
      <c r="Q442" s="378"/>
      <c r="R442" s="436">
        <v>0.09</v>
      </c>
    </row>
    <row r="443" spans="1:18" x14ac:dyDescent="0.2">
      <c r="A443" s="238"/>
      <c r="B443" s="312"/>
      <c r="C443" s="238"/>
      <c r="D443" s="238"/>
      <c r="E443" s="507"/>
      <c r="F443" s="312"/>
      <c r="G443" s="595"/>
      <c r="H443" s="596"/>
      <c r="I443" s="503"/>
      <c r="J443" s="597"/>
      <c r="K443" s="598"/>
      <c r="L443" s="503"/>
      <c r="M443" s="437"/>
      <c r="N443" s="598"/>
      <c r="O443" s="515"/>
      <c r="P443" s="415"/>
      <c r="Q443" s="378"/>
      <c r="R443" s="436"/>
    </row>
    <row r="444" spans="1:18" ht="14.25" customHeight="1" x14ac:dyDescent="0.2">
      <c r="A444" s="349" t="s">
        <v>461</v>
      </c>
      <c r="B444" s="312"/>
      <c r="C444" s="349"/>
      <c r="D444" s="349"/>
      <c r="E444" s="507"/>
      <c r="F444" s="312"/>
      <c r="G444" s="532"/>
      <c r="H444" s="532"/>
      <c r="I444" s="503"/>
      <c r="J444" s="613"/>
      <c r="K444" s="437"/>
      <c r="L444" s="503"/>
      <c r="M444" s="437"/>
      <c r="N444" s="437"/>
      <c r="O444" s="312"/>
      <c r="P444" s="343"/>
      <c r="Q444" s="378"/>
      <c r="R444" s="436"/>
    </row>
    <row r="445" spans="1:18" ht="25.5" x14ac:dyDescent="0.2">
      <c r="A445" s="238" t="s">
        <v>462</v>
      </c>
      <c r="B445" s="312" t="s">
        <v>19</v>
      </c>
      <c r="C445" s="517" t="s">
        <v>901</v>
      </c>
      <c r="D445" s="517" t="s">
        <v>899</v>
      </c>
      <c r="E445" s="507">
        <v>0.03</v>
      </c>
      <c r="F445" s="312" t="s">
        <v>19</v>
      </c>
      <c r="G445" s="551" t="s">
        <v>837</v>
      </c>
      <c r="H445" s="551" t="s">
        <v>876</v>
      </c>
      <c r="I445" s="503">
        <v>5.5E-2</v>
      </c>
      <c r="J445" s="610" t="s">
        <v>837</v>
      </c>
      <c r="K445" s="610" t="s">
        <v>818</v>
      </c>
      <c r="L445" s="503">
        <v>5.4999999999999903E-2</v>
      </c>
      <c r="M445" s="437"/>
      <c r="N445" s="610" t="s">
        <v>715</v>
      </c>
      <c r="O445" s="515">
        <v>5.5E-2</v>
      </c>
      <c r="P445" s="315" t="s">
        <v>500</v>
      </c>
      <c r="Q445" s="378" t="s">
        <v>501</v>
      </c>
      <c r="R445" s="436">
        <v>0.2</v>
      </c>
    </row>
    <row r="446" spans="1:18" ht="25.5" x14ac:dyDescent="0.2">
      <c r="A446" s="238" t="s">
        <v>465</v>
      </c>
      <c r="B446" s="312" t="s">
        <v>19</v>
      </c>
      <c r="C446" s="517" t="s">
        <v>902</v>
      </c>
      <c r="D446" s="517" t="s">
        <v>900</v>
      </c>
      <c r="E446" s="507">
        <v>0.03</v>
      </c>
      <c r="F446" s="312" t="s">
        <v>19</v>
      </c>
      <c r="G446" s="551" t="s">
        <v>838</v>
      </c>
      <c r="H446" s="551" t="s">
        <v>877</v>
      </c>
      <c r="I446" s="503">
        <v>5.5E-2</v>
      </c>
      <c r="J446" s="610" t="s">
        <v>838</v>
      </c>
      <c r="K446" s="610" t="s">
        <v>819</v>
      </c>
      <c r="L446" s="503">
        <v>5.4999999999999903E-2</v>
      </c>
      <c r="M446" s="437"/>
      <c r="N446" s="610" t="s">
        <v>716</v>
      </c>
      <c r="O446" s="515">
        <v>5.5E-2</v>
      </c>
      <c r="P446" s="315" t="s">
        <v>502</v>
      </c>
      <c r="Q446" s="378" t="s">
        <v>503</v>
      </c>
      <c r="R446" s="436">
        <v>-0.52</v>
      </c>
    </row>
    <row r="447" spans="1:18" x14ac:dyDescent="0.2">
      <c r="A447" s="238"/>
      <c r="B447" s="312"/>
      <c r="C447" s="238"/>
      <c r="D447" s="238"/>
      <c r="E447" s="507"/>
      <c r="F447" s="312"/>
      <c r="G447" s="532"/>
      <c r="H447" s="532"/>
      <c r="I447" s="503"/>
      <c r="J447" s="437"/>
      <c r="K447" s="437"/>
      <c r="L447" s="503"/>
      <c r="M447" s="437"/>
      <c r="N447" s="437"/>
      <c r="O447" s="312"/>
      <c r="P447" s="256"/>
      <c r="Q447" s="257"/>
      <c r="R447" s="258"/>
    </row>
    <row r="448" spans="1:18" x14ac:dyDescent="0.2">
      <c r="A448" s="399" t="s">
        <v>466</v>
      </c>
      <c r="B448" s="312"/>
      <c r="C448" s="399"/>
      <c r="D448" s="399"/>
      <c r="E448" s="512"/>
      <c r="F448" s="312"/>
      <c r="G448" s="532"/>
      <c r="H448" s="532"/>
      <c r="I448" s="503"/>
      <c r="J448" s="437"/>
      <c r="K448" s="437"/>
      <c r="L448" s="503"/>
      <c r="M448" s="437"/>
      <c r="N448" s="437"/>
      <c r="O448" s="312"/>
      <c r="P448" s="165"/>
      <c r="Q448" s="165"/>
      <c r="R448" s="258"/>
    </row>
    <row r="449" spans="1:18" ht="25.5" x14ac:dyDescent="0.2">
      <c r="A449" s="235" t="s">
        <v>467</v>
      </c>
      <c r="B449" s="312" t="s">
        <v>19</v>
      </c>
      <c r="C449" s="517">
        <f t="shared" ref="C449:C452" si="305">D449*1.15</f>
        <v>509.79712200670821</v>
      </c>
      <c r="D449" s="517">
        <f t="shared" ref="D449:D452" si="306">H449*1.03</f>
        <v>443.30184522322457</v>
      </c>
      <c r="E449" s="507">
        <v>0.03</v>
      </c>
      <c r="F449" s="312" t="s">
        <v>19</v>
      </c>
      <c r="G449" s="513">
        <f>H449*1.15</f>
        <v>494.94866214243513</v>
      </c>
      <c r="H449" s="513">
        <f>K449*1.05</f>
        <v>430.39014099342188</v>
      </c>
      <c r="I449" s="503">
        <v>5.5E-2</v>
      </c>
      <c r="J449" s="513">
        <v>471.38</v>
      </c>
      <c r="K449" s="513">
        <f>N449*1.055</f>
        <v>409.8953723746875</v>
      </c>
      <c r="L449" s="503">
        <f>(J449-M449)/M449</f>
        <v>5.5000720154953747E-2</v>
      </c>
      <c r="M449" s="513">
        <f>N449*1.15</f>
        <v>446.80538220937501</v>
      </c>
      <c r="N449" s="513">
        <f>Q449*1.055</f>
        <v>388.52641931250002</v>
      </c>
      <c r="O449" s="515">
        <f>(N449-Q449)/Q449</f>
        <v>5.4999999999999966E-2</v>
      </c>
      <c r="P449" s="257">
        <v>423.51221062500002</v>
      </c>
      <c r="Q449" s="257">
        <v>368.27148750000003</v>
      </c>
      <c r="R449" s="360">
        <v>9.0000000000000163E-2</v>
      </c>
    </row>
    <row r="450" spans="1:18" x14ac:dyDescent="0.2">
      <c r="A450" s="238" t="s">
        <v>468</v>
      </c>
      <c r="B450" s="312" t="s">
        <v>19</v>
      </c>
      <c r="C450" s="517">
        <f t="shared" si="305"/>
        <v>624.29254121149347</v>
      </c>
      <c r="D450" s="517">
        <f t="shared" si="306"/>
        <v>542.86307931434214</v>
      </c>
      <c r="E450" s="507">
        <v>0.03</v>
      </c>
      <c r="F450" s="312" t="s">
        <v>19</v>
      </c>
      <c r="G450" s="513">
        <f t="shared" ref="G450:G523" si="307">H450*1.15</f>
        <v>606.10926331212954</v>
      </c>
      <c r="H450" s="513">
        <f t="shared" ref="H450:H523" si="308">K450*1.05</f>
        <v>527.05153331489532</v>
      </c>
      <c r="I450" s="503">
        <v>5.5E-2</v>
      </c>
      <c r="J450" s="513">
        <v>577.25</v>
      </c>
      <c r="K450" s="513">
        <f t="shared" ref="K450:K471" si="309">N450*1.055</f>
        <v>501.95384125228122</v>
      </c>
      <c r="L450" s="503">
        <f t="shared" ref="L450:L471" si="310">(J450-M450)/M450</f>
        <v>5.5005633812102807E-2</v>
      </c>
      <c r="M450" s="513">
        <f t="shared" ref="M450:M460" si="311">N450*1.15</f>
        <v>547.15347624656249</v>
      </c>
      <c r="N450" s="513">
        <f t="shared" ref="N450:N471" si="312">Q450*1.055</f>
        <v>475.78563151874999</v>
      </c>
      <c r="O450" s="515">
        <f t="shared" ref="O450:O471" si="313">(N450-Q450)/Q450</f>
        <v>5.5E-2</v>
      </c>
      <c r="P450" s="257">
        <v>518.6288874375</v>
      </c>
      <c r="Q450" s="257">
        <v>450.98164125</v>
      </c>
      <c r="R450" s="360">
        <v>9.0000000000000024E-2</v>
      </c>
    </row>
    <row r="451" spans="1:18" x14ac:dyDescent="0.2">
      <c r="A451" s="235" t="s">
        <v>469</v>
      </c>
      <c r="B451" s="312" t="s">
        <v>19</v>
      </c>
      <c r="C451" s="517">
        <f t="shared" si="305"/>
        <v>624.29254121149347</v>
      </c>
      <c r="D451" s="517">
        <f t="shared" si="306"/>
        <v>542.86307931434214</v>
      </c>
      <c r="E451" s="507">
        <v>0.03</v>
      </c>
      <c r="F451" s="312" t="s">
        <v>19</v>
      </c>
      <c r="G451" s="513">
        <f t="shared" si="307"/>
        <v>606.10926331212954</v>
      </c>
      <c r="H451" s="513">
        <f t="shared" si="308"/>
        <v>527.05153331489532</v>
      </c>
      <c r="I451" s="503">
        <v>5.5E-2</v>
      </c>
      <c r="J451" s="513">
        <v>577.25</v>
      </c>
      <c r="K451" s="513">
        <f t="shared" si="309"/>
        <v>501.95384125228122</v>
      </c>
      <c r="L451" s="503">
        <f t="shared" si="310"/>
        <v>5.5005633812102807E-2</v>
      </c>
      <c r="M451" s="513">
        <f t="shared" si="311"/>
        <v>547.15347624656249</v>
      </c>
      <c r="N451" s="513">
        <f t="shared" si="312"/>
        <v>475.78563151874999</v>
      </c>
      <c r="O451" s="515">
        <f t="shared" si="313"/>
        <v>5.5E-2</v>
      </c>
      <c r="P451" s="257">
        <v>518.6288874375</v>
      </c>
      <c r="Q451" s="257">
        <v>450.98164125</v>
      </c>
      <c r="R451" s="360">
        <v>9.0000000000000024E-2</v>
      </c>
    </row>
    <row r="452" spans="1:18" ht="25.5" x14ac:dyDescent="0.2">
      <c r="A452" s="235" t="s">
        <v>470</v>
      </c>
      <c r="B452" s="312" t="s">
        <v>19</v>
      </c>
      <c r="C452" s="517">
        <f t="shared" si="305"/>
        <v>1656.4227800283531</v>
      </c>
      <c r="D452" s="517">
        <f t="shared" si="306"/>
        <v>1440.3676348072638</v>
      </c>
      <c r="E452" s="507">
        <v>0.03</v>
      </c>
      <c r="F452" s="312" t="s">
        <v>19</v>
      </c>
      <c r="G452" s="513">
        <f t="shared" si="307"/>
        <v>1608.1774563382069</v>
      </c>
      <c r="H452" s="513">
        <f t="shared" si="308"/>
        <v>1398.4151794245279</v>
      </c>
      <c r="I452" s="503">
        <v>5.5E-2</v>
      </c>
      <c r="J452" s="513">
        <v>1531.6</v>
      </c>
      <c r="K452" s="513">
        <f t="shared" si="309"/>
        <v>1331.8239804043121</v>
      </c>
      <c r="L452" s="503">
        <f t="shared" si="310"/>
        <v>5.5001668698426945E-2</v>
      </c>
      <c r="M452" s="513">
        <f t="shared" si="311"/>
        <v>1451.7512582606246</v>
      </c>
      <c r="N452" s="513">
        <f t="shared" si="312"/>
        <v>1262.3923984874998</v>
      </c>
      <c r="O452" s="515">
        <f t="shared" si="313"/>
        <v>5.5E-2</v>
      </c>
      <c r="P452" s="257">
        <v>1376.0675433749998</v>
      </c>
      <c r="Q452" s="257">
        <v>1196.5804724999998</v>
      </c>
      <c r="R452" s="360">
        <v>9.0000000000000038E-2</v>
      </c>
    </row>
    <row r="453" spans="1:18" s="244" customFormat="1" ht="12.75" x14ac:dyDescent="0.2">
      <c r="A453" s="492" t="s">
        <v>2</v>
      </c>
      <c r="B453" s="493" t="s">
        <v>666</v>
      </c>
      <c r="C453" s="1032" t="s">
        <v>938</v>
      </c>
      <c r="D453" s="1033"/>
      <c r="E453" s="1034"/>
      <c r="F453" s="493" t="s">
        <v>666</v>
      </c>
      <c r="G453" s="1032" t="s">
        <v>849</v>
      </c>
      <c r="H453" s="1033"/>
      <c r="I453" s="1034"/>
      <c r="J453" s="1032" t="s">
        <v>766</v>
      </c>
      <c r="K453" s="1033"/>
      <c r="L453" s="1034"/>
      <c r="M453" s="996" t="s">
        <v>699</v>
      </c>
      <c r="N453" s="997"/>
      <c r="O453" s="998"/>
      <c r="P453" s="996" t="s">
        <v>664</v>
      </c>
      <c r="Q453" s="997"/>
      <c r="R453" s="998"/>
    </row>
    <row r="454" spans="1:18" s="244" customFormat="1" ht="12.75" x14ac:dyDescent="0.2">
      <c r="A454" s="271"/>
      <c r="B454" s="312"/>
      <c r="C454" s="1032" t="s">
        <v>8</v>
      </c>
      <c r="D454" s="1033"/>
      <c r="E454" s="1034"/>
      <c r="F454" s="312"/>
      <c r="G454" s="1032" t="s">
        <v>8</v>
      </c>
      <c r="H454" s="1033"/>
      <c r="I454" s="1034"/>
      <c r="J454" s="1033" t="s">
        <v>8</v>
      </c>
      <c r="K454" s="1033"/>
      <c r="L454" s="1034"/>
      <c r="M454" s="999" t="s">
        <v>8</v>
      </c>
      <c r="N454" s="1000"/>
      <c r="O454" s="1001"/>
      <c r="P454" s="999" t="s">
        <v>8</v>
      </c>
      <c r="Q454" s="1000"/>
      <c r="R454" s="1001"/>
    </row>
    <row r="455" spans="1:18" s="244" customFormat="1" ht="14.25" customHeight="1" x14ac:dyDescent="0.2">
      <c r="A455" s="271"/>
      <c r="B455" s="312"/>
      <c r="C455" s="495" t="s">
        <v>9</v>
      </c>
      <c r="D455" s="493" t="s">
        <v>10</v>
      </c>
      <c r="E455" s="496" t="s">
        <v>11</v>
      </c>
      <c r="F455" s="312"/>
      <c r="G455" s="495" t="s">
        <v>9</v>
      </c>
      <c r="H455" s="493" t="s">
        <v>10</v>
      </c>
      <c r="I455" s="496" t="s">
        <v>11</v>
      </c>
      <c r="J455" s="495" t="s">
        <v>9</v>
      </c>
      <c r="K455" s="493" t="s">
        <v>10</v>
      </c>
      <c r="L455" s="496" t="s">
        <v>11</v>
      </c>
      <c r="M455" s="273" t="s">
        <v>9</v>
      </c>
      <c r="N455" s="274" t="s">
        <v>10</v>
      </c>
      <c r="O455" s="497" t="s">
        <v>11</v>
      </c>
      <c r="P455" s="273" t="s">
        <v>9</v>
      </c>
      <c r="Q455" s="274" t="s">
        <v>10</v>
      </c>
      <c r="R455" s="497" t="s">
        <v>11</v>
      </c>
    </row>
    <row r="456" spans="1:18" s="244" customFormat="1" ht="12.75" x14ac:dyDescent="0.2">
      <c r="A456" s="271"/>
      <c r="B456" s="498"/>
      <c r="C456" s="1032" t="s">
        <v>939</v>
      </c>
      <c r="D456" s="1033"/>
      <c r="E456" s="1034"/>
      <c r="F456" s="312"/>
      <c r="G456" s="1043" t="s">
        <v>850</v>
      </c>
      <c r="H456" s="1043"/>
      <c r="I456" s="1043"/>
      <c r="J456" s="1043" t="s">
        <v>767</v>
      </c>
      <c r="K456" s="1043"/>
      <c r="L456" s="1043"/>
      <c r="M456" s="1038" t="s">
        <v>700</v>
      </c>
      <c r="N456" s="1038"/>
      <c r="O456" s="1039"/>
      <c r="P456" s="1052" t="s">
        <v>665</v>
      </c>
      <c r="Q456" s="1052"/>
      <c r="R456" s="1053"/>
    </row>
    <row r="457" spans="1:18" x14ac:dyDescent="0.2">
      <c r="A457" s="235"/>
      <c r="B457" s="312"/>
      <c r="C457" s="235"/>
      <c r="D457" s="235"/>
      <c r="E457" s="512"/>
      <c r="F457" s="312"/>
      <c r="G457" s="532"/>
      <c r="H457" s="532"/>
      <c r="I457" s="503"/>
      <c r="J457" s="532"/>
      <c r="K457" s="532"/>
      <c r="L457" s="503"/>
      <c r="M457" s="532"/>
      <c r="N457" s="532"/>
      <c r="O457" s="515"/>
      <c r="P457" s="257"/>
      <c r="Q457" s="257"/>
      <c r="R457" s="360"/>
    </row>
    <row r="458" spans="1:18" x14ac:dyDescent="0.2">
      <c r="A458" s="238" t="s">
        <v>509</v>
      </c>
      <c r="B458" s="312" t="s">
        <v>19</v>
      </c>
      <c r="C458" s="517">
        <f t="shared" ref="C458:C471" si="314">D458*1.15</f>
        <v>1809.3619166303658</v>
      </c>
      <c r="D458" s="517">
        <f t="shared" ref="D458:D471" si="315">H458*1.03</f>
        <v>1573.3581883742313</v>
      </c>
      <c r="E458" s="507">
        <v>0.03</v>
      </c>
      <c r="F458" s="312" t="s">
        <v>19</v>
      </c>
      <c r="G458" s="513">
        <f t="shared" si="307"/>
        <v>1756.6620549809377</v>
      </c>
      <c r="H458" s="513">
        <f t="shared" si="308"/>
        <v>1527.5322217225546</v>
      </c>
      <c r="I458" s="503">
        <v>5.5E-2</v>
      </c>
      <c r="J458" s="513">
        <v>1673.01</v>
      </c>
      <c r="K458" s="513">
        <f t="shared" si="309"/>
        <v>1454.7925921167187</v>
      </c>
      <c r="L458" s="503">
        <f t="shared" si="310"/>
        <v>5.4999066123797236E-2</v>
      </c>
      <c r="M458" s="513">
        <f t="shared" si="311"/>
        <v>1585.7928729234375</v>
      </c>
      <c r="N458" s="513">
        <f t="shared" si="312"/>
        <v>1378.95032428125</v>
      </c>
      <c r="O458" s="515">
        <f t="shared" si="313"/>
        <v>5.4999999999999896E-2</v>
      </c>
      <c r="P458" s="257">
        <v>1503.1212065625</v>
      </c>
      <c r="Q458" s="257">
        <v>1307.0619187500001</v>
      </c>
      <c r="R458" s="360">
        <v>9.0000000000000135E-2</v>
      </c>
    </row>
    <row r="459" spans="1:18" x14ac:dyDescent="0.2">
      <c r="A459" s="238" t="s">
        <v>471</v>
      </c>
      <c r="B459" s="312" t="s">
        <v>19</v>
      </c>
      <c r="C459" s="517">
        <f t="shared" si="314"/>
        <v>624.29254121149347</v>
      </c>
      <c r="D459" s="517">
        <f t="shared" si="315"/>
        <v>542.86307931434214</v>
      </c>
      <c r="E459" s="507">
        <v>0.03</v>
      </c>
      <c r="F459" s="312" t="s">
        <v>19</v>
      </c>
      <c r="G459" s="513">
        <f t="shared" si="307"/>
        <v>606.10926331212954</v>
      </c>
      <c r="H459" s="513">
        <f t="shared" si="308"/>
        <v>527.05153331489532</v>
      </c>
      <c r="I459" s="503">
        <v>5.5E-2</v>
      </c>
      <c r="J459" s="513">
        <v>577.25</v>
      </c>
      <c r="K459" s="513">
        <f t="shared" si="309"/>
        <v>501.95384125228122</v>
      </c>
      <c r="L459" s="503">
        <f t="shared" si="310"/>
        <v>5.5005633812102807E-2</v>
      </c>
      <c r="M459" s="513">
        <f t="shared" si="311"/>
        <v>547.15347624656249</v>
      </c>
      <c r="N459" s="513">
        <f t="shared" si="312"/>
        <v>475.78563151874999</v>
      </c>
      <c r="O459" s="515">
        <f t="shared" si="313"/>
        <v>5.5E-2</v>
      </c>
      <c r="P459" s="257">
        <v>518.6288874375</v>
      </c>
      <c r="Q459" s="257">
        <v>450.98164125</v>
      </c>
      <c r="R459" s="360">
        <v>9.0000000000000024E-2</v>
      </c>
    </row>
    <row r="460" spans="1:18" x14ac:dyDescent="0.2">
      <c r="A460" s="235" t="s">
        <v>472</v>
      </c>
      <c r="B460" s="312" t="s">
        <v>19</v>
      </c>
      <c r="C460" s="517">
        <f t="shared" si="314"/>
        <v>624.29254121149347</v>
      </c>
      <c r="D460" s="517">
        <f t="shared" si="315"/>
        <v>542.86307931434214</v>
      </c>
      <c r="E460" s="507">
        <v>0.03</v>
      </c>
      <c r="F460" s="312" t="s">
        <v>19</v>
      </c>
      <c r="G460" s="513">
        <f t="shared" si="307"/>
        <v>606.10926331212954</v>
      </c>
      <c r="H460" s="513">
        <f t="shared" si="308"/>
        <v>527.05153331489532</v>
      </c>
      <c r="I460" s="503">
        <v>5.5E-2</v>
      </c>
      <c r="J460" s="513">
        <v>577.25</v>
      </c>
      <c r="K460" s="513">
        <f t="shared" si="309"/>
        <v>501.95384125228122</v>
      </c>
      <c r="L460" s="503">
        <f t="shared" si="310"/>
        <v>5.5005633812102807E-2</v>
      </c>
      <c r="M460" s="513">
        <f t="shared" si="311"/>
        <v>547.15347624656249</v>
      </c>
      <c r="N460" s="513">
        <f t="shared" si="312"/>
        <v>475.78563151874999</v>
      </c>
      <c r="O460" s="515">
        <f t="shared" si="313"/>
        <v>5.5E-2</v>
      </c>
      <c r="P460" s="257">
        <v>518.6288874375</v>
      </c>
      <c r="Q460" s="257">
        <v>450.98164125</v>
      </c>
      <c r="R460" s="360">
        <v>9.0000000000000024E-2</v>
      </c>
    </row>
    <row r="461" spans="1:18" x14ac:dyDescent="0.2">
      <c r="A461" s="238" t="s">
        <v>473</v>
      </c>
      <c r="B461" s="312" t="s">
        <v>19</v>
      </c>
      <c r="C461" s="517">
        <f t="shared" si="314"/>
        <v>624.29254121149347</v>
      </c>
      <c r="D461" s="517">
        <f t="shared" si="315"/>
        <v>542.86307931434214</v>
      </c>
      <c r="E461" s="507">
        <v>0.03</v>
      </c>
      <c r="F461" s="312" t="s">
        <v>19</v>
      </c>
      <c r="G461" s="513">
        <f t="shared" si="307"/>
        <v>606.10926331212954</v>
      </c>
      <c r="H461" s="513">
        <f t="shared" si="308"/>
        <v>527.05153331489532</v>
      </c>
      <c r="I461" s="503">
        <v>5.5E-2</v>
      </c>
      <c r="J461" s="513">
        <v>577.25</v>
      </c>
      <c r="K461" s="513">
        <f t="shared" si="309"/>
        <v>501.95384125228122</v>
      </c>
      <c r="L461" s="503">
        <f t="shared" si="310"/>
        <v>5.5005633812102807E-2</v>
      </c>
      <c r="M461" s="513">
        <f>N461*1.15</f>
        <v>547.15347624656249</v>
      </c>
      <c r="N461" s="513">
        <f t="shared" si="312"/>
        <v>475.78563151874999</v>
      </c>
      <c r="O461" s="515">
        <f t="shared" si="313"/>
        <v>5.5E-2</v>
      </c>
      <c r="P461" s="257">
        <v>518.6288874375</v>
      </c>
      <c r="Q461" s="257">
        <v>450.98164125</v>
      </c>
      <c r="R461" s="360">
        <v>9.0000000000000024E-2</v>
      </c>
    </row>
    <row r="462" spans="1:18" x14ac:dyDescent="0.2">
      <c r="A462" s="238" t="s">
        <v>673</v>
      </c>
      <c r="B462" s="312" t="s">
        <v>19</v>
      </c>
      <c r="C462" s="517">
        <f t="shared" si="314"/>
        <v>624.2902692340125</v>
      </c>
      <c r="D462" s="517">
        <f t="shared" si="315"/>
        <v>542.86110368175002</v>
      </c>
      <c r="E462" s="507">
        <v>0.03</v>
      </c>
      <c r="F462" s="312" t="s">
        <v>19</v>
      </c>
      <c r="G462" s="513">
        <f t="shared" si="307"/>
        <v>606.10705750875002</v>
      </c>
      <c r="H462" s="513">
        <f t="shared" si="308"/>
        <v>527.04961522500003</v>
      </c>
      <c r="I462" s="503">
        <v>5.5E-2</v>
      </c>
      <c r="J462" s="513">
        <v>577.24</v>
      </c>
      <c r="K462" s="513">
        <f t="shared" si="309"/>
        <v>501.95201449999996</v>
      </c>
      <c r="L462" s="503">
        <f t="shared" si="310"/>
        <v>5.4991196816362532E-2</v>
      </c>
      <c r="M462" s="513">
        <f t="shared" ref="M462:M471" si="316">N462*1.15</f>
        <v>547.15148499999998</v>
      </c>
      <c r="N462" s="513">
        <f t="shared" si="312"/>
        <v>475.78390000000002</v>
      </c>
      <c r="O462" s="515">
        <f t="shared" si="313"/>
        <v>5.4999999999999993E-2</v>
      </c>
      <c r="P462" s="257">
        <v>518.62699999999995</v>
      </c>
      <c r="Q462" s="257">
        <v>450.98</v>
      </c>
      <c r="R462" s="360"/>
    </row>
    <row r="463" spans="1:18" ht="25.5" x14ac:dyDescent="0.2">
      <c r="A463" s="235" t="s">
        <v>510</v>
      </c>
      <c r="B463" s="312" t="s">
        <v>19</v>
      </c>
      <c r="C463" s="517">
        <f t="shared" si="314"/>
        <v>2669.6654533413589</v>
      </c>
      <c r="D463" s="517">
        <f t="shared" si="315"/>
        <v>2321.4482202968338</v>
      </c>
      <c r="E463" s="507">
        <v>0.03</v>
      </c>
      <c r="F463" s="312" t="s">
        <v>19</v>
      </c>
      <c r="G463" s="513">
        <f t="shared" si="307"/>
        <v>2591.9082071275325</v>
      </c>
      <c r="H463" s="513">
        <f t="shared" si="308"/>
        <v>2253.8332235891589</v>
      </c>
      <c r="I463" s="503">
        <v>5.5E-2</v>
      </c>
      <c r="J463" s="513">
        <v>2468.48</v>
      </c>
      <c r="K463" s="513">
        <f t="shared" si="309"/>
        <v>2146.5078319896752</v>
      </c>
      <c r="L463" s="503">
        <f t="shared" si="310"/>
        <v>5.4998287547554793E-2</v>
      </c>
      <c r="M463" s="513">
        <f t="shared" si="316"/>
        <v>2339.7952670977502</v>
      </c>
      <c r="N463" s="513">
        <f t="shared" si="312"/>
        <v>2034.6045800850002</v>
      </c>
      <c r="O463" s="515">
        <f t="shared" si="313"/>
        <v>5.4999999999999938E-2</v>
      </c>
      <c r="P463" s="257">
        <v>2217.8154190499999</v>
      </c>
      <c r="Q463" s="257">
        <v>1928.5351470000003</v>
      </c>
      <c r="R463" s="360">
        <v>9.0000000000000066E-2</v>
      </c>
    </row>
    <row r="464" spans="1:18" ht="25.5" x14ac:dyDescent="0.2">
      <c r="A464" s="235" t="s">
        <v>511</v>
      </c>
      <c r="B464" s="312" t="s">
        <v>19</v>
      </c>
      <c r="C464" s="517">
        <f t="shared" si="314"/>
        <v>2669.6654533413589</v>
      </c>
      <c r="D464" s="517">
        <f t="shared" si="315"/>
        <v>2321.4482202968338</v>
      </c>
      <c r="E464" s="507">
        <v>0.03</v>
      </c>
      <c r="F464" s="312" t="s">
        <v>19</v>
      </c>
      <c r="G464" s="513">
        <f t="shared" si="307"/>
        <v>2591.9082071275325</v>
      </c>
      <c r="H464" s="513">
        <f t="shared" si="308"/>
        <v>2253.8332235891589</v>
      </c>
      <c r="I464" s="503">
        <v>5.5E-2</v>
      </c>
      <c r="J464" s="513">
        <v>2468.48</v>
      </c>
      <c r="K464" s="513">
        <f t="shared" si="309"/>
        <v>2146.5078319896752</v>
      </c>
      <c r="L464" s="503">
        <f t="shared" si="310"/>
        <v>5.4998287547554793E-2</v>
      </c>
      <c r="M464" s="513">
        <f t="shared" si="316"/>
        <v>2339.7952670977502</v>
      </c>
      <c r="N464" s="513">
        <f t="shared" si="312"/>
        <v>2034.6045800850002</v>
      </c>
      <c r="O464" s="515">
        <f t="shared" si="313"/>
        <v>5.4999999999999938E-2</v>
      </c>
      <c r="P464" s="257">
        <v>2217.8154190499999</v>
      </c>
      <c r="Q464" s="257">
        <v>1928.5351470000003</v>
      </c>
      <c r="R464" s="360">
        <v>9.0000000000000066E-2</v>
      </c>
    </row>
    <row r="465" spans="1:18" ht="26.25" customHeight="1" x14ac:dyDescent="0.2">
      <c r="A465" s="235" t="s">
        <v>512</v>
      </c>
      <c r="B465" s="312" t="s">
        <v>19</v>
      </c>
      <c r="C465" s="517">
        <f t="shared" si="314"/>
        <v>719.56610171766522</v>
      </c>
      <c r="D465" s="517">
        <f t="shared" si="315"/>
        <v>625.70965366753501</v>
      </c>
      <c r="E465" s="507">
        <v>0.03</v>
      </c>
      <c r="F465" s="312" t="s">
        <v>19</v>
      </c>
      <c r="G465" s="513">
        <f t="shared" si="307"/>
        <v>698.60786574530607</v>
      </c>
      <c r="H465" s="513">
        <f t="shared" si="308"/>
        <v>607.48510064809227</v>
      </c>
      <c r="I465" s="503">
        <v>5.5E-2</v>
      </c>
      <c r="J465" s="513">
        <v>665.34</v>
      </c>
      <c r="K465" s="513">
        <f t="shared" si="309"/>
        <v>578.5572387124688</v>
      </c>
      <c r="L465" s="503">
        <f>(J465-M465)/M465</f>
        <v>5.4998692598032951E-2</v>
      </c>
      <c r="M465" s="513">
        <f t="shared" si="316"/>
        <v>630.65480997093755</v>
      </c>
      <c r="N465" s="513">
        <f t="shared" si="312"/>
        <v>548.39548693125005</v>
      </c>
      <c r="O465" s="515">
        <f t="shared" si="313"/>
        <v>5.5000000000000021E-2</v>
      </c>
      <c r="P465" s="257">
        <v>597.7770710625</v>
      </c>
      <c r="Q465" s="257">
        <v>519.80614875000003</v>
      </c>
      <c r="R465" s="360">
        <v>9.0000000000000108E-2</v>
      </c>
    </row>
    <row r="466" spans="1:18" x14ac:dyDescent="0.2">
      <c r="A466" s="238" t="s">
        <v>474</v>
      </c>
      <c r="B466" s="312" t="s">
        <v>19</v>
      </c>
      <c r="C466" s="517">
        <f t="shared" si="314"/>
        <v>349.09760766923068</v>
      </c>
      <c r="D466" s="517">
        <f t="shared" si="315"/>
        <v>303.56313710367886</v>
      </c>
      <c r="E466" s="507">
        <v>0.03</v>
      </c>
      <c r="F466" s="312" t="s">
        <v>19</v>
      </c>
      <c r="G466" s="513">
        <f t="shared" si="307"/>
        <v>338.92971618371905</v>
      </c>
      <c r="H466" s="513">
        <f t="shared" si="308"/>
        <v>294.72149233366878</v>
      </c>
      <c r="I466" s="503">
        <v>5.5E-2</v>
      </c>
      <c r="J466" s="513">
        <v>322.79000000000002</v>
      </c>
      <c r="K466" s="513">
        <f t="shared" si="309"/>
        <v>280.68713555587499</v>
      </c>
      <c r="L466" s="503">
        <f t="shared" si="310"/>
        <v>5.4999327076344431E-2</v>
      </c>
      <c r="M466" s="513">
        <f t="shared" si="316"/>
        <v>305.96228046375001</v>
      </c>
      <c r="N466" s="513">
        <f t="shared" si="312"/>
        <v>266.05415692500003</v>
      </c>
      <c r="O466" s="515">
        <f t="shared" si="313"/>
        <v>5.5000000000000021E-2</v>
      </c>
      <c r="P466" s="257">
        <v>290.01164025000003</v>
      </c>
      <c r="Q466" s="257">
        <v>252.18403500000002</v>
      </c>
      <c r="R466" s="360">
        <v>9.0000000000000066E-2</v>
      </c>
    </row>
    <row r="467" spans="1:18" x14ac:dyDescent="0.2">
      <c r="A467" s="235" t="s">
        <v>475</v>
      </c>
      <c r="B467" s="312" t="s">
        <v>19</v>
      </c>
      <c r="C467" s="517">
        <f t="shared" si="314"/>
        <v>369.3939802081394</v>
      </c>
      <c r="D467" s="517">
        <f t="shared" si="315"/>
        <v>321.21215670272994</v>
      </c>
      <c r="E467" s="507">
        <v>0.03</v>
      </c>
      <c r="F467" s="312" t="s">
        <v>19</v>
      </c>
      <c r="G467" s="513">
        <f t="shared" si="307"/>
        <v>358.63493224091206</v>
      </c>
      <c r="H467" s="513">
        <f t="shared" si="308"/>
        <v>311.85646281818441</v>
      </c>
      <c r="I467" s="503">
        <v>5.5E-2</v>
      </c>
      <c r="J467" s="513">
        <v>341.56</v>
      </c>
      <c r="K467" s="513">
        <f t="shared" si="309"/>
        <v>297.0061550649375</v>
      </c>
      <c r="L467" s="503">
        <f t="shared" si="310"/>
        <v>5.5009024457872903E-2</v>
      </c>
      <c r="M467" s="513">
        <f t="shared" si="316"/>
        <v>323.75078514187504</v>
      </c>
      <c r="N467" s="513">
        <f t="shared" si="312"/>
        <v>281.52242186250004</v>
      </c>
      <c r="O467" s="515">
        <f t="shared" si="313"/>
        <v>5.5000000000000007E-2</v>
      </c>
      <c r="P467" s="257">
        <v>306.87278212500001</v>
      </c>
      <c r="Q467" s="257">
        <v>266.84589750000004</v>
      </c>
      <c r="R467" s="360">
        <v>9.0000000000000163E-2</v>
      </c>
    </row>
    <row r="468" spans="1:18" ht="25.5" x14ac:dyDescent="0.2">
      <c r="A468" s="235" t="s">
        <v>476</v>
      </c>
      <c r="B468" s="312" t="s">
        <v>19</v>
      </c>
      <c r="C468" s="517">
        <f t="shared" si="314"/>
        <v>105.62073082012517</v>
      </c>
      <c r="D468" s="517">
        <f t="shared" si="315"/>
        <v>91.844113756630591</v>
      </c>
      <c r="E468" s="507">
        <v>0.03</v>
      </c>
      <c r="F468" s="312" t="s">
        <v>19</v>
      </c>
      <c r="G468" s="513">
        <f t="shared" si="307"/>
        <v>102.54439885449045</v>
      </c>
      <c r="H468" s="513">
        <f t="shared" si="308"/>
        <v>89.169042482165622</v>
      </c>
      <c r="I468" s="503">
        <v>5.5E-2</v>
      </c>
      <c r="J468" s="513">
        <v>97.66</v>
      </c>
      <c r="K468" s="513">
        <f t="shared" si="309"/>
        <v>84.922897602062491</v>
      </c>
      <c r="L468" s="503">
        <f t="shared" si="310"/>
        <v>5.4985608268185056E-2</v>
      </c>
      <c r="M468" s="513">
        <f t="shared" si="316"/>
        <v>92.569983168124992</v>
      </c>
      <c r="N468" s="513">
        <f t="shared" si="312"/>
        <v>80.495637537500002</v>
      </c>
      <c r="O468" s="515">
        <f t="shared" si="313"/>
        <v>5.5000000000000021E-2</v>
      </c>
      <c r="P468" s="257">
        <v>87.744059874999991</v>
      </c>
      <c r="Q468" s="257">
        <v>76.299182500000001</v>
      </c>
      <c r="R468" s="360">
        <v>9.0000000000000177E-2</v>
      </c>
    </row>
    <row r="469" spans="1:18" ht="14.25" customHeight="1" x14ac:dyDescent="0.2">
      <c r="A469" s="235" t="s">
        <v>513</v>
      </c>
      <c r="B469" s="312" t="s">
        <v>19</v>
      </c>
      <c r="C469" s="517">
        <f t="shared" si="314"/>
        <v>895.07002896587608</v>
      </c>
      <c r="D469" s="517">
        <f t="shared" si="315"/>
        <v>778.32176431815321</v>
      </c>
      <c r="E469" s="507">
        <v>0.03</v>
      </c>
      <c r="F469" s="312" t="s">
        <v>19</v>
      </c>
      <c r="G469" s="513">
        <f t="shared" si="307"/>
        <v>869.00002812220976</v>
      </c>
      <c r="H469" s="513">
        <f t="shared" si="308"/>
        <v>755.65219836713902</v>
      </c>
      <c r="I469" s="503">
        <v>5.5E-2</v>
      </c>
      <c r="J469" s="513">
        <v>827.62</v>
      </c>
      <c r="K469" s="513">
        <f t="shared" si="309"/>
        <v>719.66876034965617</v>
      </c>
      <c r="L469" s="503">
        <f t="shared" si="310"/>
        <v>5.5001179897624236E-2</v>
      </c>
      <c r="M469" s="513">
        <f t="shared" si="316"/>
        <v>784.47305630531241</v>
      </c>
      <c r="N469" s="513">
        <f t="shared" si="312"/>
        <v>682.15048374374999</v>
      </c>
      <c r="O469" s="515">
        <f t="shared" si="313"/>
        <v>5.4999999999999903E-2</v>
      </c>
      <c r="P469" s="257">
        <v>743.57635668750004</v>
      </c>
      <c r="Q469" s="257">
        <v>646.58813625000005</v>
      </c>
      <c r="R469" s="360">
        <v>9.0000000000000163E-2</v>
      </c>
    </row>
    <row r="470" spans="1:18" ht="25.5" customHeight="1" x14ac:dyDescent="0.2">
      <c r="A470" s="235" t="s">
        <v>514</v>
      </c>
      <c r="B470" s="312" t="s">
        <v>19</v>
      </c>
      <c r="C470" s="517">
        <f t="shared" si="314"/>
        <v>719.56610171766522</v>
      </c>
      <c r="D470" s="517">
        <f t="shared" si="315"/>
        <v>625.70965366753501</v>
      </c>
      <c r="E470" s="507">
        <v>0.03</v>
      </c>
      <c r="F470" s="312" t="s">
        <v>19</v>
      </c>
      <c r="G470" s="513">
        <f t="shared" si="307"/>
        <v>698.60786574530607</v>
      </c>
      <c r="H470" s="513">
        <f t="shared" si="308"/>
        <v>607.48510064809227</v>
      </c>
      <c r="I470" s="503">
        <v>5.5E-2</v>
      </c>
      <c r="J470" s="513">
        <v>665.34</v>
      </c>
      <c r="K470" s="513">
        <f t="shared" si="309"/>
        <v>578.5572387124688</v>
      </c>
      <c r="L470" s="503">
        <f t="shared" si="310"/>
        <v>5.4998692598032951E-2</v>
      </c>
      <c r="M470" s="513">
        <f t="shared" si="316"/>
        <v>630.65480997093755</v>
      </c>
      <c r="N470" s="513">
        <f t="shared" si="312"/>
        <v>548.39548693125005</v>
      </c>
      <c r="O470" s="515">
        <f t="shared" si="313"/>
        <v>5.5000000000000021E-2</v>
      </c>
      <c r="P470" s="257">
        <v>597.7770710625</v>
      </c>
      <c r="Q470" s="257">
        <v>519.80614875000003</v>
      </c>
      <c r="R470" s="360">
        <v>9.0000000000000108E-2</v>
      </c>
    </row>
    <row r="471" spans="1:18" ht="25.5" x14ac:dyDescent="0.2">
      <c r="A471" s="235" t="s">
        <v>477</v>
      </c>
      <c r="B471" s="312" t="s">
        <v>19</v>
      </c>
      <c r="C471" s="517">
        <f t="shared" si="314"/>
        <v>2839.5866842371015</v>
      </c>
      <c r="D471" s="517">
        <f t="shared" si="315"/>
        <v>2469.2058123800884</v>
      </c>
      <c r="E471" s="507">
        <v>0.03</v>
      </c>
      <c r="F471" s="312" t="s">
        <v>19</v>
      </c>
      <c r="G471" s="513">
        <f t="shared" si="307"/>
        <v>2756.8802759583509</v>
      </c>
      <c r="H471" s="513">
        <f t="shared" si="308"/>
        <v>2397.2871964855226</v>
      </c>
      <c r="I471" s="503">
        <v>5.5E-2</v>
      </c>
      <c r="J471" s="513">
        <v>2625.6</v>
      </c>
      <c r="K471" s="513">
        <f t="shared" si="309"/>
        <v>2283.1306633195454</v>
      </c>
      <c r="L471" s="503">
        <f t="shared" si="310"/>
        <v>5.4999894396552958E-2</v>
      </c>
      <c r="M471" s="513">
        <f t="shared" si="316"/>
        <v>2488.7206282630113</v>
      </c>
      <c r="N471" s="513">
        <f t="shared" si="312"/>
        <v>2164.1048941417494</v>
      </c>
      <c r="O471" s="515">
        <f t="shared" si="313"/>
        <v>5.4999999999999855E-2</v>
      </c>
      <c r="P471" s="257">
        <v>2358.9768988274996</v>
      </c>
      <c r="Q471" s="257">
        <v>2051.2842598499997</v>
      </c>
      <c r="R471" s="360">
        <v>8.9999999999999983E-2</v>
      </c>
    </row>
    <row r="472" spans="1:18" x14ac:dyDescent="0.2">
      <c r="A472" s="235"/>
      <c r="B472" s="312"/>
      <c r="C472" s="235"/>
      <c r="D472" s="235"/>
      <c r="E472" s="512"/>
      <c r="F472" s="312"/>
      <c r="G472" s="513"/>
      <c r="H472" s="513"/>
      <c r="I472" s="503"/>
      <c r="J472" s="513"/>
      <c r="K472" s="513"/>
      <c r="L472" s="503"/>
      <c r="M472" s="513"/>
      <c r="N472" s="513"/>
      <c r="O472" s="312"/>
      <c r="P472" s="165"/>
      <c r="Q472" s="165"/>
      <c r="R472" s="360"/>
    </row>
    <row r="473" spans="1:18" x14ac:dyDescent="0.2">
      <c r="A473" s="399" t="s">
        <v>144</v>
      </c>
      <c r="B473" s="312"/>
      <c r="C473" s="399"/>
      <c r="D473" s="399"/>
      <c r="E473" s="512"/>
      <c r="F473" s="312"/>
      <c r="G473" s="513"/>
      <c r="H473" s="513"/>
      <c r="I473" s="503"/>
      <c r="J473" s="513"/>
      <c r="K473" s="513"/>
      <c r="L473" s="503"/>
      <c r="M473" s="513"/>
      <c r="N473" s="513"/>
      <c r="O473" s="312"/>
      <c r="P473" s="165"/>
      <c r="Q473" s="165"/>
      <c r="R473" s="360"/>
    </row>
    <row r="474" spans="1:18" x14ac:dyDescent="0.2">
      <c r="A474" s="238" t="s">
        <v>760</v>
      </c>
      <c r="B474" s="312" t="s">
        <v>19</v>
      </c>
      <c r="C474" s="517">
        <f t="shared" ref="C474:C480" si="317">D474*1.15</f>
        <v>5569.8817800011593</v>
      </c>
      <c r="D474" s="517">
        <f t="shared" ref="D474:D480" si="318">H474*1.03</f>
        <v>4843.375460870574</v>
      </c>
      <c r="E474" s="507">
        <v>0.03</v>
      </c>
      <c r="F474" s="312" t="s">
        <v>19</v>
      </c>
      <c r="G474" s="513">
        <f t="shared" si="307"/>
        <v>5407.6522135933592</v>
      </c>
      <c r="H474" s="513">
        <f t="shared" si="308"/>
        <v>4702.3062726898779</v>
      </c>
      <c r="I474" s="503">
        <v>5.5E-2</v>
      </c>
      <c r="J474" s="513">
        <v>5150.1449653270092</v>
      </c>
      <c r="K474" s="513">
        <v>4478.3869263713123</v>
      </c>
      <c r="L474" s="503">
        <v>5.5E-2</v>
      </c>
      <c r="M474" s="513">
        <f>N474*1.15</f>
        <v>4881.6539955706248</v>
      </c>
      <c r="N474" s="513">
        <f t="shared" ref="N474:N477" si="319">Q474*1.055</f>
        <v>4244.9165178875</v>
      </c>
      <c r="O474" s="515">
        <f t="shared" ref="O474:O480" si="320">(N474-Q474)/Q474</f>
        <v>5.5000000000000042E-2</v>
      </c>
      <c r="P474" s="257">
        <v>4627.1601853749999</v>
      </c>
      <c r="Q474" s="257">
        <v>4023.6175524999999</v>
      </c>
      <c r="R474" s="360">
        <v>9.0000000000000135E-2</v>
      </c>
    </row>
    <row r="475" spans="1:18" x14ac:dyDescent="0.2">
      <c r="A475" s="238" t="s">
        <v>146</v>
      </c>
      <c r="B475" s="312" t="s">
        <v>19</v>
      </c>
      <c r="C475" s="517">
        <f t="shared" si="317"/>
        <v>6962.356204682339</v>
      </c>
      <c r="D475" s="517">
        <f t="shared" si="318"/>
        <v>6054.222786680295</v>
      </c>
      <c r="E475" s="507">
        <v>0.03</v>
      </c>
      <c r="F475" s="312" t="s">
        <v>19</v>
      </c>
      <c r="G475" s="513">
        <f t="shared" si="307"/>
        <v>6759.5691307595516</v>
      </c>
      <c r="H475" s="513">
        <f t="shared" si="308"/>
        <v>5877.8862006604804</v>
      </c>
      <c r="I475" s="503">
        <v>5.5E-2</v>
      </c>
      <c r="J475" s="513">
        <v>6437.684886437668</v>
      </c>
      <c r="K475" s="513">
        <v>5597.9868577718862</v>
      </c>
      <c r="L475" s="503">
        <v>5.5E-2</v>
      </c>
      <c r="M475" s="513">
        <f t="shared" ref="M475:M505" si="321">N475*1.15</f>
        <v>6102.0709824053729</v>
      </c>
      <c r="N475" s="513">
        <f t="shared" si="319"/>
        <v>5306.1486803524986</v>
      </c>
      <c r="O475" s="515">
        <f t="shared" si="320"/>
        <v>5.4999999999999917E-2</v>
      </c>
      <c r="P475" s="257">
        <v>5783.9535378249984</v>
      </c>
      <c r="Q475" s="257">
        <v>5029.524815499999</v>
      </c>
      <c r="R475" s="360">
        <v>9.0000000000000038E-2</v>
      </c>
    </row>
    <row r="476" spans="1:18" x14ac:dyDescent="0.2">
      <c r="A476" s="238" t="s">
        <v>535</v>
      </c>
      <c r="B476" s="312" t="s">
        <v>19</v>
      </c>
      <c r="C476" s="517">
        <f t="shared" si="317"/>
        <v>5569.8817800011593</v>
      </c>
      <c r="D476" s="517">
        <f t="shared" si="318"/>
        <v>4843.375460870574</v>
      </c>
      <c r="E476" s="507">
        <v>0.03</v>
      </c>
      <c r="F476" s="312" t="s">
        <v>19</v>
      </c>
      <c r="G476" s="513">
        <f t="shared" si="307"/>
        <v>5407.6522135933592</v>
      </c>
      <c r="H476" s="513">
        <f t="shared" si="308"/>
        <v>4702.3062726898779</v>
      </c>
      <c r="I476" s="503">
        <v>5.5E-2</v>
      </c>
      <c r="J476" s="513">
        <v>5150.1449653270092</v>
      </c>
      <c r="K476" s="513">
        <v>4478.3869263713123</v>
      </c>
      <c r="L476" s="503">
        <v>5.5E-2</v>
      </c>
      <c r="M476" s="513">
        <f t="shared" si="321"/>
        <v>4881.6539955706248</v>
      </c>
      <c r="N476" s="513">
        <f t="shared" si="319"/>
        <v>4244.9165178875</v>
      </c>
      <c r="O476" s="515">
        <f t="shared" si="320"/>
        <v>5.5000000000000042E-2</v>
      </c>
      <c r="P476" s="257">
        <v>4627.1601853749999</v>
      </c>
      <c r="Q476" s="257">
        <v>4023.6175524999999</v>
      </c>
      <c r="R476" s="360">
        <v>9.0000000000000135E-2</v>
      </c>
    </row>
    <row r="477" spans="1:18" ht="25.5" x14ac:dyDescent="0.2">
      <c r="A477" s="238" t="s">
        <v>720</v>
      </c>
      <c r="B477" s="312" t="s">
        <v>19</v>
      </c>
      <c r="C477" s="517">
        <f t="shared" si="317"/>
        <v>3316.3954354105708</v>
      </c>
      <c r="D477" s="517">
        <f t="shared" si="318"/>
        <v>2883.8221177483229</v>
      </c>
      <c r="E477" s="507">
        <v>0.03</v>
      </c>
      <c r="F477" s="312" t="s">
        <v>19</v>
      </c>
      <c r="G477" s="513">
        <f t="shared" si="307"/>
        <v>3219.8013936024963</v>
      </c>
      <c r="H477" s="513">
        <f t="shared" si="308"/>
        <v>2799.8272987847795</v>
      </c>
      <c r="I477" s="503">
        <v>5.5E-2</v>
      </c>
      <c r="J477" s="513">
        <v>3066.4775177166625</v>
      </c>
      <c r="K477" s="513">
        <v>2666.5021893188373</v>
      </c>
      <c r="L477" s="503">
        <v>5.5E-2</v>
      </c>
      <c r="M477" s="513">
        <f t="shared" si="321"/>
        <v>2906.6137608688746</v>
      </c>
      <c r="N477" s="513">
        <f t="shared" si="319"/>
        <v>2527.4902268424999</v>
      </c>
      <c r="O477" s="515">
        <f t="shared" si="320"/>
        <v>5.4999999999999924E-2</v>
      </c>
      <c r="P477" s="257">
        <v>2755.0841335249997</v>
      </c>
      <c r="Q477" s="257">
        <v>2395.7253335</v>
      </c>
      <c r="R477" s="360">
        <v>9.000000000000008E-2</v>
      </c>
    </row>
    <row r="478" spans="1:18" ht="25.5" x14ac:dyDescent="0.2">
      <c r="A478" s="238" t="s">
        <v>721</v>
      </c>
      <c r="B478" s="312" t="s">
        <v>19</v>
      </c>
      <c r="C478" s="517">
        <f t="shared" si="317"/>
        <v>2491.7346326250004</v>
      </c>
      <c r="D478" s="517">
        <f t="shared" si="318"/>
        <v>2166.7257675000005</v>
      </c>
      <c r="E478" s="507">
        <v>0.03</v>
      </c>
      <c r="F478" s="312" t="s">
        <v>19</v>
      </c>
      <c r="G478" s="513">
        <f t="shared" si="307"/>
        <v>2419.1598374999999</v>
      </c>
      <c r="H478" s="513">
        <f t="shared" si="308"/>
        <v>2103.6172500000002</v>
      </c>
      <c r="I478" s="503">
        <v>5.5E-2</v>
      </c>
      <c r="J478" s="513">
        <v>2303.9617499999999</v>
      </c>
      <c r="K478" s="513">
        <v>2003.4449999999999</v>
      </c>
      <c r="L478" s="503">
        <v>5.5E-2</v>
      </c>
      <c r="M478" s="513">
        <f t="shared" si="321"/>
        <v>2183.85</v>
      </c>
      <c r="N478" s="513">
        <f>Q478*1.055</f>
        <v>1899</v>
      </c>
      <c r="O478" s="503">
        <f t="shared" si="320"/>
        <v>5.5E-2</v>
      </c>
      <c r="P478" s="257">
        <v>2070</v>
      </c>
      <c r="Q478" s="257">
        <v>1800</v>
      </c>
      <c r="R478" s="360"/>
    </row>
    <row r="479" spans="1:18" ht="25.5" x14ac:dyDescent="0.2">
      <c r="A479" s="238" t="s">
        <v>688</v>
      </c>
      <c r="B479" s="312" t="s">
        <v>19</v>
      </c>
      <c r="C479" s="517">
        <f t="shared" si="317"/>
        <v>692.14850906250001</v>
      </c>
      <c r="D479" s="517">
        <f t="shared" si="318"/>
        <v>601.86826875000008</v>
      </c>
      <c r="E479" s="507">
        <v>0.03</v>
      </c>
      <c r="F479" s="312" t="s">
        <v>19</v>
      </c>
      <c r="G479" s="513">
        <f t="shared" si="307"/>
        <v>671.98884375000011</v>
      </c>
      <c r="H479" s="513">
        <f t="shared" si="308"/>
        <v>584.3381250000001</v>
      </c>
      <c r="I479" s="503">
        <v>5.5E-2</v>
      </c>
      <c r="J479" s="513">
        <v>639.989375</v>
      </c>
      <c r="K479" s="513">
        <v>556.51250000000005</v>
      </c>
      <c r="L479" s="503">
        <v>5.5E-2</v>
      </c>
      <c r="M479" s="513">
        <f t="shared" si="321"/>
        <v>606.625</v>
      </c>
      <c r="N479" s="513">
        <f>Q479*1.055</f>
        <v>527.5</v>
      </c>
      <c r="O479" s="503">
        <f t="shared" si="320"/>
        <v>5.5E-2</v>
      </c>
      <c r="P479" s="257">
        <v>575</v>
      </c>
      <c r="Q479" s="257">
        <v>500</v>
      </c>
      <c r="R479" s="360"/>
    </row>
    <row r="480" spans="1:18" ht="25.5" x14ac:dyDescent="0.2">
      <c r="A480" s="238" t="s">
        <v>722</v>
      </c>
      <c r="B480" s="312" t="s">
        <v>19</v>
      </c>
      <c r="C480" s="517">
        <f t="shared" si="317"/>
        <v>2076.4455271874999</v>
      </c>
      <c r="D480" s="517">
        <f t="shared" si="318"/>
        <v>1805.6048062499999</v>
      </c>
      <c r="E480" s="507">
        <v>0.03</v>
      </c>
      <c r="F480" s="312" t="s">
        <v>19</v>
      </c>
      <c r="G480" s="513">
        <f t="shared" si="307"/>
        <v>2015.9665312499999</v>
      </c>
      <c r="H480" s="513">
        <f t="shared" si="308"/>
        <v>1753.014375</v>
      </c>
      <c r="I480" s="503">
        <v>5.5E-2</v>
      </c>
      <c r="J480" s="513">
        <v>1919.9681249999999</v>
      </c>
      <c r="K480" s="513">
        <v>1669.5374999999999</v>
      </c>
      <c r="L480" s="503">
        <v>5.5E-2</v>
      </c>
      <c r="M480" s="513">
        <f t="shared" si="321"/>
        <v>1819.8749999999998</v>
      </c>
      <c r="N480" s="513">
        <f>Q480*1.055</f>
        <v>1582.5</v>
      </c>
      <c r="O480" s="503">
        <f t="shared" si="320"/>
        <v>5.5E-2</v>
      </c>
      <c r="P480" s="257">
        <v>1724.9999999999998</v>
      </c>
      <c r="Q480" s="257">
        <v>1500</v>
      </c>
      <c r="R480" s="360"/>
    </row>
    <row r="481" spans="1:18" x14ac:dyDescent="0.2">
      <c r="A481" s="349" t="s">
        <v>149</v>
      </c>
      <c r="B481" s="312" t="s">
        <v>19</v>
      </c>
      <c r="C481" s="349"/>
      <c r="D481" s="349"/>
      <c r="E481" s="507"/>
      <c r="F481" s="312"/>
      <c r="G481" s="513"/>
      <c r="H481" s="513"/>
      <c r="I481" s="503"/>
      <c r="J481" s="513"/>
      <c r="K481" s="513"/>
      <c r="L481" s="503"/>
      <c r="M481" s="513"/>
      <c r="N481" s="513"/>
      <c r="O481" s="312"/>
      <c r="P481" s="165"/>
      <c r="Q481" s="165"/>
      <c r="R481" s="360"/>
    </row>
    <row r="482" spans="1:18" x14ac:dyDescent="0.2">
      <c r="A482" s="238" t="s">
        <v>690</v>
      </c>
      <c r="B482" s="312" t="s">
        <v>19</v>
      </c>
      <c r="C482" s="517">
        <f t="shared" ref="C482:C493" si="322">D482*1.15</f>
        <v>5569.8817800011593</v>
      </c>
      <c r="D482" s="517">
        <f t="shared" ref="D482:D493" si="323">H482*1.03</f>
        <v>4843.375460870574</v>
      </c>
      <c r="E482" s="507">
        <v>0.03</v>
      </c>
      <c r="F482" s="312" t="s">
        <v>19</v>
      </c>
      <c r="G482" s="513">
        <f t="shared" si="307"/>
        <v>5407.6522135933592</v>
      </c>
      <c r="H482" s="513">
        <f t="shared" si="308"/>
        <v>4702.3062726898779</v>
      </c>
      <c r="I482" s="503">
        <v>5.5E-2</v>
      </c>
      <c r="J482" s="513">
        <v>5150.1449653270092</v>
      </c>
      <c r="K482" s="513">
        <v>4478.3869263713123</v>
      </c>
      <c r="L482" s="503">
        <v>5.5E-2</v>
      </c>
      <c r="M482" s="513">
        <f t="shared" si="321"/>
        <v>4881.6539955706248</v>
      </c>
      <c r="N482" s="513">
        <f t="shared" ref="N482:N523" si="324">Q482*1.055</f>
        <v>4244.9165178875</v>
      </c>
      <c r="O482" s="515">
        <f t="shared" ref="O482:O508" si="325">(N482-Q482)/Q482</f>
        <v>5.5000000000000042E-2</v>
      </c>
      <c r="P482" s="257">
        <v>4627.1601853749999</v>
      </c>
      <c r="Q482" s="257">
        <v>4023.6175524999999</v>
      </c>
      <c r="R482" s="360">
        <v>9.0000000000000135E-2</v>
      </c>
    </row>
    <row r="483" spans="1:18" x14ac:dyDescent="0.2">
      <c r="A483" s="238" t="s">
        <v>691</v>
      </c>
      <c r="B483" s="312" t="s">
        <v>19</v>
      </c>
      <c r="C483" s="517">
        <f t="shared" si="322"/>
        <v>6962.356204682339</v>
      </c>
      <c r="D483" s="517">
        <f t="shared" si="323"/>
        <v>6054.222786680295</v>
      </c>
      <c r="E483" s="507">
        <v>0.03</v>
      </c>
      <c r="F483" s="312" t="s">
        <v>19</v>
      </c>
      <c r="G483" s="513">
        <f t="shared" si="307"/>
        <v>6759.5691307595516</v>
      </c>
      <c r="H483" s="513">
        <f t="shared" si="308"/>
        <v>5877.8862006604804</v>
      </c>
      <c r="I483" s="503">
        <v>5.5E-2</v>
      </c>
      <c r="J483" s="513">
        <v>6437.684886437668</v>
      </c>
      <c r="K483" s="513">
        <v>5597.9868577718862</v>
      </c>
      <c r="L483" s="503">
        <v>5.5E-2</v>
      </c>
      <c r="M483" s="513">
        <f t="shared" si="321"/>
        <v>6102.0709824053729</v>
      </c>
      <c r="N483" s="513">
        <f t="shared" si="324"/>
        <v>5306.1486803524986</v>
      </c>
      <c r="O483" s="515">
        <f t="shared" si="325"/>
        <v>5.4999999999999917E-2</v>
      </c>
      <c r="P483" s="257">
        <v>5783.9535378249984</v>
      </c>
      <c r="Q483" s="257">
        <v>5029.524815499999</v>
      </c>
      <c r="R483" s="360">
        <v>9.0000000000000038E-2</v>
      </c>
    </row>
    <row r="484" spans="1:18" x14ac:dyDescent="0.2">
      <c r="A484" s="238" t="s">
        <v>692</v>
      </c>
      <c r="B484" s="312" t="s">
        <v>19</v>
      </c>
      <c r="C484" s="517">
        <f t="shared" si="322"/>
        <v>16611.564217499999</v>
      </c>
      <c r="D484" s="517">
        <f t="shared" si="323"/>
        <v>14444.838449999999</v>
      </c>
      <c r="E484" s="507">
        <v>0.03</v>
      </c>
      <c r="F484" s="312" t="s">
        <v>19</v>
      </c>
      <c r="G484" s="513">
        <f t="shared" si="307"/>
        <v>16127.732249999999</v>
      </c>
      <c r="H484" s="513">
        <f t="shared" si="308"/>
        <v>14024.115</v>
      </c>
      <c r="I484" s="503">
        <v>5.5E-2</v>
      </c>
      <c r="J484" s="513">
        <v>15359.744999999999</v>
      </c>
      <c r="K484" s="513">
        <v>13356.3</v>
      </c>
      <c r="L484" s="503">
        <v>5.5E-2</v>
      </c>
      <c r="M484" s="513">
        <f t="shared" si="321"/>
        <v>14558.999999999998</v>
      </c>
      <c r="N484" s="513">
        <f t="shared" si="324"/>
        <v>12660</v>
      </c>
      <c r="O484" s="515">
        <f t="shared" si="325"/>
        <v>5.5E-2</v>
      </c>
      <c r="P484" s="257">
        <v>13799.999999999998</v>
      </c>
      <c r="Q484" s="257">
        <v>12000</v>
      </c>
      <c r="R484" s="360"/>
    </row>
    <row r="485" spans="1:18" x14ac:dyDescent="0.2">
      <c r="A485" s="238" t="s">
        <v>693</v>
      </c>
      <c r="B485" s="312" t="s">
        <v>19</v>
      </c>
      <c r="C485" s="517">
        <f t="shared" si="322"/>
        <v>24917.346326249997</v>
      </c>
      <c r="D485" s="517">
        <f t="shared" si="323"/>
        <v>21667.257675000001</v>
      </c>
      <c r="E485" s="507">
        <v>0.03</v>
      </c>
      <c r="F485" s="312" t="s">
        <v>19</v>
      </c>
      <c r="G485" s="513">
        <f t="shared" si="307"/>
        <v>24191.598374999998</v>
      </c>
      <c r="H485" s="513">
        <f t="shared" si="308"/>
        <v>21036.172500000001</v>
      </c>
      <c r="I485" s="503">
        <v>5.5E-2</v>
      </c>
      <c r="J485" s="513">
        <v>23039.6175</v>
      </c>
      <c r="K485" s="513">
        <v>20034.45</v>
      </c>
      <c r="L485" s="503">
        <v>5.5E-2</v>
      </c>
      <c r="M485" s="513">
        <f t="shared" si="321"/>
        <v>21838.5</v>
      </c>
      <c r="N485" s="513">
        <f t="shared" si="324"/>
        <v>18990</v>
      </c>
      <c r="O485" s="515">
        <f t="shared" si="325"/>
        <v>5.5E-2</v>
      </c>
      <c r="P485" s="257">
        <v>20700</v>
      </c>
      <c r="Q485" s="257">
        <v>18000</v>
      </c>
      <c r="R485" s="360"/>
    </row>
    <row r="486" spans="1:18" x14ac:dyDescent="0.25">
      <c r="A486" s="614" t="s">
        <v>694</v>
      </c>
      <c r="B486" s="312" t="s">
        <v>19</v>
      </c>
      <c r="C486" s="517">
        <f t="shared" si="322"/>
        <v>52603.286688749999</v>
      </c>
      <c r="D486" s="517">
        <f t="shared" si="323"/>
        <v>45741.988425000003</v>
      </c>
      <c r="E486" s="507">
        <v>0.03</v>
      </c>
      <c r="F486" s="312" t="s">
        <v>19</v>
      </c>
      <c r="G486" s="513">
        <f t="shared" si="307"/>
        <v>51071.152125000001</v>
      </c>
      <c r="H486" s="513">
        <f t="shared" si="308"/>
        <v>44409.697500000002</v>
      </c>
      <c r="I486" s="503">
        <v>5.5E-2</v>
      </c>
      <c r="J486" s="513">
        <v>48639.192499999997</v>
      </c>
      <c r="K486" s="513">
        <v>42294.95</v>
      </c>
      <c r="L486" s="503">
        <v>5.5E-2</v>
      </c>
      <c r="M486" s="513">
        <f t="shared" si="321"/>
        <v>46103.5</v>
      </c>
      <c r="N486" s="513">
        <f t="shared" si="324"/>
        <v>40090</v>
      </c>
      <c r="O486" s="515">
        <f t="shared" si="325"/>
        <v>5.5E-2</v>
      </c>
      <c r="P486" s="257">
        <v>43700</v>
      </c>
      <c r="Q486" s="257">
        <v>38000</v>
      </c>
      <c r="R486" s="360"/>
    </row>
    <row r="487" spans="1:18" x14ac:dyDescent="0.2">
      <c r="A487" s="238" t="s">
        <v>538</v>
      </c>
      <c r="B487" s="312" t="s">
        <v>19</v>
      </c>
      <c r="C487" s="517">
        <f t="shared" si="322"/>
        <v>6962.356204682339</v>
      </c>
      <c r="D487" s="517">
        <f t="shared" si="323"/>
        <v>6054.222786680295</v>
      </c>
      <c r="E487" s="507">
        <v>0.03</v>
      </c>
      <c r="F487" s="312" t="s">
        <v>19</v>
      </c>
      <c r="G487" s="513">
        <f t="shared" si="307"/>
        <v>6759.5691307595516</v>
      </c>
      <c r="H487" s="513">
        <f t="shared" si="308"/>
        <v>5877.8862006604804</v>
      </c>
      <c r="I487" s="503">
        <v>5.5E-2</v>
      </c>
      <c r="J487" s="513">
        <v>6437.684886437668</v>
      </c>
      <c r="K487" s="513">
        <v>5597.9868577718862</v>
      </c>
      <c r="L487" s="503">
        <v>5.5E-2</v>
      </c>
      <c r="M487" s="513">
        <f t="shared" si="321"/>
        <v>6102.0709824053729</v>
      </c>
      <c r="N487" s="513">
        <f t="shared" si="324"/>
        <v>5306.1486803524986</v>
      </c>
      <c r="O487" s="515">
        <f t="shared" si="325"/>
        <v>5.4999999999999917E-2</v>
      </c>
      <c r="P487" s="257">
        <v>5783.9535378249984</v>
      </c>
      <c r="Q487" s="257">
        <v>5029.524815499999</v>
      </c>
      <c r="R487" s="360">
        <v>9.0000000000000038E-2</v>
      </c>
    </row>
    <row r="488" spans="1:18" x14ac:dyDescent="0.2">
      <c r="A488" s="238" t="s">
        <v>539</v>
      </c>
      <c r="B488" s="312" t="s">
        <v>19</v>
      </c>
      <c r="C488" s="517">
        <f t="shared" si="322"/>
        <v>6018.6460896856242</v>
      </c>
      <c r="D488" s="517">
        <f t="shared" si="323"/>
        <v>5233.6052953788039</v>
      </c>
      <c r="E488" s="507">
        <v>0.03</v>
      </c>
      <c r="F488" s="312" t="s">
        <v>19</v>
      </c>
      <c r="G488" s="513">
        <f t="shared" si="307"/>
        <v>5843.3457181413823</v>
      </c>
      <c r="H488" s="513">
        <f t="shared" si="308"/>
        <v>5081.1701896881586</v>
      </c>
      <c r="I488" s="503">
        <v>5.5E-2</v>
      </c>
      <c r="J488" s="513">
        <v>5565.0911601346488</v>
      </c>
      <c r="K488" s="513">
        <v>4839.2097044649126</v>
      </c>
      <c r="L488" s="503">
        <v>5.5E-2</v>
      </c>
      <c r="M488" s="513">
        <f t="shared" si="321"/>
        <v>5274.9679242982456</v>
      </c>
      <c r="N488" s="513">
        <f t="shared" si="324"/>
        <v>4586.9286298245615</v>
      </c>
      <c r="O488" s="515">
        <f t="shared" si="325"/>
        <v>5.4999999999999855E-2</v>
      </c>
      <c r="P488" s="615">
        <v>4999.9695964912289</v>
      </c>
      <c r="Q488" s="257">
        <v>4347.7996491228078</v>
      </c>
      <c r="R488" s="360">
        <v>9.0000000000000163E-2</v>
      </c>
    </row>
    <row r="489" spans="1:18" x14ac:dyDescent="0.2">
      <c r="A489" s="238" t="s">
        <v>169</v>
      </c>
      <c r="B489" s="312" t="s">
        <v>19</v>
      </c>
      <c r="C489" s="517">
        <f t="shared" si="322"/>
        <v>5889.9277171735193</v>
      </c>
      <c r="D489" s="517">
        <f t="shared" si="323"/>
        <v>5121.6762758030609</v>
      </c>
      <c r="E489" s="507">
        <v>0.03</v>
      </c>
      <c r="F489" s="312" t="s">
        <v>19</v>
      </c>
      <c r="G489" s="513">
        <f t="shared" si="307"/>
        <v>5718.3764244403101</v>
      </c>
      <c r="H489" s="513">
        <f t="shared" si="308"/>
        <v>4972.5012386437484</v>
      </c>
      <c r="I489" s="503">
        <v>5.5E-2</v>
      </c>
      <c r="J489" s="513">
        <v>5446.072785181248</v>
      </c>
      <c r="K489" s="513">
        <v>4735.7154653749985</v>
      </c>
      <c r="L489" s="503">
        <v>5.5E-2</v>
      </c>
      <c r="M489" s="513">
        <f t="shared" si="321"/>
        <v>5162.1542987499979</v>
      </c>
      <c r="N489" s="513">
        <f t="shared" si="324"/>
        <v>4488.8298249999989</v>
      </c>
      <c r="O489" s="515">
        <f t="shared" si="325"/>
        <v>5.4999999999999841E-2</v>
      </c>
      <c r="P489" s="257">
        <v>4893.0372499999994</v>
      </c>
      <c r="Q489" s="257">
        <v>4254.8149999999996</v>
      </c>
      <c r="R489" s="360">
        <v>9.0000000000000024E-2</v>
      </c>
    </row>
    <row r="490" spans="1:18" x14ac:dyDescent="0.2">
      <c r="A490" s="235" t="s">
        <v>171</v>
      </c>
      <c r="B490" s="312" t="s">
        <v>19</v>
      </c>
      <c r="C490" s="517">
        <f t="shared" si="322"/>
        <v>2387.8085339892659</v>
      </c>
      <c r="D490" s="517">
        <f t="shared" si="323"/>
        <v>2076.3552469471879</v>
      </c>
      <c r="E490" s="507">
        <v>0.03</v>
      </c>
      <c r="F490" s="312" t="s">
        <v>19</v>
      </c>
      <c r="G490" s="513">
        <f t="shared" si="307"/>
        <v>2318.2607126109374</v>
      </c>
      <c r="H490" s="513">
        <f t="shared" si="308"/>
        <v>2015.8788805312502</v>
      </c>
      <c r="I490" s="503">
        <v>5.5E-2</v>
      </c>
      <c r="J490" s="513">
        <v>2207.8673453437495</v>
      </c>
      <c r="K490" s="513">
        <v>1919.884648125</v>
      </c>
      <c r="L490" s="503">
        <v>5.5E-2</v>
      </c>
      <c r="M490" s="513">
        <f t="shared" si="321"/>
        <v>2092.7652562499998</v>
      </c>
      <c r="N490" s="513">
        <f t="shared" si="324"/>
        <v>1819.795875</v>
      </c>
      <c r="O490" s="515">
        <f t="shared" si="325"/>
        <v>5.4999999999999903E-2</v>
      </c>
      <c r="P490" s="257">
        <v>1983.6637500000002</v>
      </c>
      <c r="Q490" s="257">
        <v>1724.9250000000002</v>
      </c>
      <c r="R490" s="360">
        <v>9.0000000000000122E-2</v>
      </c>
    </row>
    <row r="491" spans="1:18" x14ac:dyDescent="0.2">
      <c r="A491" s="238" t="s">
        <v>540</v>
      </c>
      <c r="B491" s="312" t="s">
        <v>19</v>
      </c>
      <c r="C491" s="517">
        <f t="shared" si="322"/>
        <v>3460.7425453125002</v>
      </c>
      <c r="D491" s="517">
        <f t="shared" si="323"/>
        <v>3009.3413437500003</v>
      </c>
      <c r="E491" s="507">
        <v>0.03</v>
      </c>
      <c r="F491" s="312" t="s">
        <v>19</v>
      </c>
      <c r="G491" s="513">
        <f t="shared" si="307"/>
        <v>3359.9442187499999</v>
      </c>
      <c r="H491" s="513">
        <f t="shared" si="308"/>
        <v>2921.6906250000002</v>
      </c>
      <c r="I491" s="503">
        <v>5.5E-2</v>
      </c>
      <c r="J491" s="513">
        <v>3199.9468749999996</v>
      </c>
      <c r="K491" s="513">
        <v>2782.5625</v>
      </c>
      <c r="L491" s="503">
        <v>5.5E-2</v>
      </c>
      <c r="M491" s="513">
        <f t="shared" si="321"/>
        <v>3033.1249999999995</v>
      </c>
      <c r="N491" s="513">
        <f t="shared" si="324"/>
        <v>2637.5</v>
      </c>
      <c r="O491" s="515">
        <f t="shared" si="325"/>
        <v>5.5E-2</v>
      </c>
      <c r="P491" s="257">
        <v>2875</v>
      </c>
      <c r="Q491" s="616">
        <v>2500</v>
      </c>
      <c r="R491" s="360"/>
    </row>
    <row r="492" spans="1:18" ht="13.5" customHeight="1" x14ac:dyDescent="0.2">
      <c r="A492" s="235" t="s">
        <v>541</v>
      </c>
      <c r="B492" s="312" t="s">
        <v>19</v>
      </c>
      <c r="C492" s="517">
        <f t="shared" si="322"/>
        <v>5571.5532459749529</v>
      </c>
      <c r="D492" s="517">
        <f t="shared" si="323"/>
        <v>4844.8289095434375</v>
      </c>
      <c r="E492" s="507">
        <v>0.03</v>
      </c>
      <c r="F492" s="312" t="s">
        <v>19</v>
      </c>
      <c r="G492" s="513">
        <f t="shared" si="307"/>
        <v>5409.2749960921874</v>
      </c>
      <c r="H492" s="513">
        <f t="shared" si="308"/>
        <v>4703.7173879062502</v>
      </c>
      <c r="I492" s="503">
        <v>5.5E-2</v>
      </c>
      <c r="J492" s="513">
        <v>5151.6904724687502</v>
      </c>
      <c r="K492" s="513">
        <v>4479.7308456250003</v>
      </c>
      <c r="L492" s="503">
        <v>5.5E-2</v>
      </c>
      <c r="M492" s="513">
        <f t="shared" si="321"/>
        <v>4883.1189312500001</v>
      </c>
      <c r="N492" s="513">
        <f t="shared" si="324"/>
        <v>4246.1903750000001</v>
      </c>
      <c r="O492" s="515">
        <f t="shared" si="325"/>
        <v>5.4999999999999959E-2</v>
      </c>
      <c r="P492" s="257">
        <v>4628.5487499999999</v>
      </c>
      <c r="Q492" s="257">
        <v>4024.8250000000003</v>
      </c>
      <c r="R492" s="360">
        <v>9.000000000000008E-2</v>
      </c>
    </row>
    <row r="493" spans="1:18" x14ac:dyDescent="0.2">
      <c r="A493" s="238" t="s">
        <v>542</v>
      </c>
      <c r="B493" s="312" t="s">
        <v>19</v>
      </c>
      <c r="C493" s="517">
        <f t="shared" si="322"/>
        <v>222.79845494475842</v>
      </c>
      <c r="D493" s="517">
        <f t="shared" si="323"/>
        <v>193.73778690848559</v>
      </c>
      <c r="E493" s="507">
        <v>0.03</v>
      </c>
      <c r="F493" s="312" t="s">
        <v>19</v>
      </c>
      <c r="G493" s="513">
        <f t="shared" si="307"/>
        <v>216.30917955801789</v>
      </c>
      <c r="H493" s="513">
        <f t="shared" si="308"/>
        <v>188.09493874610251</v>
      </c>
      <c r="I493" s="503">
        <v>5.5E-2</v>
      </c>
      <c r="J493" s="513">
        <v>206.00874243620751</v>
      </c>
      <c r="K493" s="513">
        <v>179.13803690105001</v>
      </c>
      <c r="L493" s="503">
        <v>5.5E-2</v>
      </c>
      <c r="M493" s="513">
        <f t="shared" si="321"/>
        <v>195.2689501765</v>
      </c>
      <c r="N493" s="513">
        <f t="shared" si="324"/>
        <v>169.79908711000002</v>
      </c>
      <c r="O493" s="515">
        <f t="shared" si="325"/>
        <v>5.4999999999999931E-2</v>
      </c>
      <c r="P493" s="257">
        <v>185.08905230000002</v>
      </c>
      <c r="Q493" s="257">
        <v>160.94700200000003</v>
      </c>
      <c r="R493" s="360">
        <v>9.0000000000000108E-2</v>
      </c>
    </row>
    <row r="494" spans="1:18" ht="44.25" customHeight="1" x14ac:dyDescent="0.25">
      <c r="A494" s="485" t="s">
        <v>955</v>
      </c>
      <c r="B494" s="312" t="s">
        <v>19</v>
      </c>
      <c r="C494" s="517">
        <f>D494*1.15</f>
        <v>155.96</v>
      </c>
      <c r="D494" s="617">
        <f>155.96/1.15</f>
        <v>135.61739130434785</v>
      </c>
      <c r="E494"/>
      <c r="F494"/>
      <c r="G494"/>
      <c r="H494"/>
      <c r="I494"/>
      <c r="J494"/>
      <c r="K494"/>
      <c r="L494"/>
      <c r="M494"/>
      <c r="N494"/>
      <c r="O494"/>
      <c r="P494" s="257"/>
      <c r="Q494" s="257"/>
      <c r="R494" s="360"/>
    </row>
    <row r="495" spans="1:18" x14ac:dyDescent="0.2">
      <c r="A495" s="238"/>
      <c r="B495" s="312"/>
      <c r="C495" s="238"/>
      <c r="D495" s="238"/>
      <c r="E495" s="507"/>
      <c r="F495" s="312"/>
      <c r="G495" s="532"/>
      <c r="H495" s="532"/>
      <c r="I495" s="503"/>
      <c r="J495" s="532"/>
      <c r="K495" s="532"/>
      <c r="L495" s="503"/>
      <c r="M495" s="532"/>
      <c r="N495" s="532"/>
      <c r="O495" s="515"/>
      <c r="P495" s="257"/>
      <c r="Q495" s="257"/>
      <c r="R495" s="360"/>
    </row>
    <row r="496" spans="1:18" s="244" customFormat="1" ht="12.75" x14ac:dyDescent="0.2">
      <c r="A496" s="492" t="s">
        <v>2</v>
      </c>
      <c r="B496" s="493" t="s">
        <v>666</v>
      </c>
      <c r="C496" s="1032" t="s">
        <v>938</v>
      </c>
      <c r="D496" s="1033"/>
      <c r="E496" s="1034"/>
      <c r="F496" s="493" t="s">
        <v>666</v>
      </c>
      <c r="G496" s="1032" t="s">
        <v>849</v>
      </c>
      <c r="H496" s="1033"/>
      <c r="I496" s="1034"/>
      <c r="J496" s="1032" t="s">
        <v>766</v>
      </c>
      <c r="K496" s="1033"/>
      <c r="L496" s="1034"/>
      <c r="M496" s="996" t="s">
        <v>699</v>
      </c>
      <c r="N496" s="997"/>
      <c r="O496" s="998"/>
      <c r="P496" s="996" t="s">
        <v>664</v>
      </c>
      <c r="Q496" s="997"/>
      <c r="R496" s="998"/>
    </row>
    <row r="497" spans="1:18" s="244" customFormat="1" ht="12.75" x14ac:dyDescent="0.2">
      <c r="A497" s="271"/>
      <c r="B497" s="312"/>
      <c r="C497" s="1032" t="s">
        <v>8</v>
      </c>
      <c r="D497" s="1033"/>
      <c r="E497" s="1034"/>
      <c r="F497" s="312"/>
      <c r="G497" s="1032" t="s">
        <v>8</v>
      </c>
      <c r="H497" s="1033"/>
      <c r="I497" s="1034"/>
      <c r="J497" s="1033" t="s">
        <v>8</v>
      </c>
      <c r="K497" s="1033"/>
      <c r="L497" s="1034"/>
      <c r="M497" s="999" t="s">
        <v>8</v>
      </c>
      <c r="N497" s="1000"/>
      <c r="O497" s="1001"/>
      <c r="P497" s="999" t="s">
        <v>8</v>
      </c>
      <c r="Q497" s="1000"/>
      <c r="R497" s="1001"/>
    </row>
    <row r="498" spans="1:18" s="244" customFormat="1" ht="14.25" customHeight="1" x14ac:dyDescent="0.2">
      <c r="A498" s="271"/>
      <c r="B498" s="312"/>
      <c r="C498" s="495" t="s">
        <v>9</v>
      </c>
      <c r="D498" s="493" t="s">
        <v>10</v>
      </c>
      <c r="E498" s="496" t="s">
        <v>11</v>
      </c>
      <c r="F498" s="312"/>
      <c r="G498" s="495" t="s">
        <v>9</v>
      </c>
      <c r="H498" s="493" t="s">
        <v>10</v>
      </c>
      <c r="I498" s="496" t="s">
        <v>11</v>
      </c>
      <c r="J498" s="495" t="s">
        <v>9</v>
      </c>
      <c r="K498" s="493" t="s">
        <v>10</v>
      </c>
      <c r="L498" s="496" t="s">
        <v>11</v>
      </c>
      <c r="M498" s="273" t="s">
        <v>9</v>
      </c>
      <c r="N498" s="274" t="s">
        <v>10</v>
      </c>
      <c r="O498" s="497" t="s">
        <v>11</v>
      </c>
      <c r="P498" s="273" t="s">
        <v>9</v>
      </c>
      <c r="Q498" s="274" t="s">
        <v>10</v>
      </c>
      <c r="R498" s="497" t="s">
        <v>11</v>
      </c>
    </row>
    <row r="499" spans="1:18" s="244" customFormat="1" ht="12.75" x14ac:dyDescent="0.2">
      <c r="A499" s="271"/>
      <c r="B499" s="312"/>
      <c r="C499" s="1043" t="s">
        <v>939</v>
      </c>
      <c r="D499" s="1043"/>
      <c r="E499" s="1043"/>
      <c r="F499" s="312"/>
      <c r="G499" s="1043" t="s">
        <v>850</v>
      </c>
      <c r="H499" s="1043"/>
      <c r="I499" s="1043"/>
      <c r="J499" s="1043" t="s">
        <v>767</v>
      </c>
      <c r="K499" s="1043"/>
      <c r="L499" s="1043"/>
      <c r="M499" s="1038" t="s">
        <v>700</v>
      </c>
      <c r="N499" s="1038"/>
      <c r="O499" s="1039"/>
      <c r="P499" s="1052" t="s">
        <v>665</v>
      </c>
      <c r="Q499" s="1052"/>
      <c r="R499" s="1053"/>
    </row>
    <row r="500" spans="1:18" x14ac:dyDescent="0.2">
      <c r="A500" s="238"/>
      <c r="B500" s="312"/>
      <c r="C500" s="238"/>
      <c r="D500" s="238"/>
      <c r="E500" s="507"/>
      <c r="F500" s="312"/>
      <c r="G500" s="532"/>
      <c r="H500" s="532"/>
      <c r="I500" s="503"/>
      <c r="J500" s="532"/>
      <c r="K500" s="532"/>
      <c r="L500" s="503"/>
      <c r="M500" s="532"/>
      <c r="N500" s="532"/>
      <c r="O500" s="515"/>
      <c r="P500" s="257"/>
      <c r="Q500" s="257"/>
      <c r="R500" s="360"/>
    </row>
    <row r="501" spans="1:18" ht="13.5" customHeight="1" x14ac:dyDescent="0.2">
      <c r="A501" s="235" t="s">
        <v>168</v>
      </c>
      <c r="B501" s="312" t="s">
        <v>19</v>
      </c>
      <c r="C501" s="517">
        <f t="shared" ref="C501:C508" si="326">D501*1.15</f>
        <v>1492.2689026783714</v>
      </c>
      <c r="D501" s="517">
        <f t="shared" ref="D501:D508" si="327">H501*1.03</f>
        <v>1297.6251327638013</v>
      </c>
      <c r="E501" s="507">
        <v>0.03</v>
      </c>
      <c r="F501" s="312" t="s">
        <v>19</v>
      </c>
      <c r="G501" s="513">
        <f t="shared" si="307"/>
        <v>1448.8047598819139</v>
      </c>
      <c r="H501" s="513">
        <f t="shared" si="308"/>
        <v>1259.8302259842731</v>
      </c>
      <c r="I501" s="503">
        <v>5.5E-2</v>
      </c>
      <c r="J501" s="513">
        <v>1379.814057030394</v>
      </c>
      <c r="K501" s="513">
        <v>1199.8383104612124</v>
      </c>
      <c r="L501" s="503">
        <v>5.5E-2</v>
      </c>
      <c r="M501" s="513">
        <f t="shared" si="321"/>
        <v>1307.8806227776247</v>
      </c>
      <c r="N501" s="513">
        <f t="shared" si="324"/>
        <v>1137.2874980674999</v>
      </c>
      <c r="O501" s="515">
        <f t="shared" si="325"/>
        <v>5.4999999999999875E-2</v>
      </c>
      <c r="P501" s="257">
        <v>1239.6972727749999</v>
      </c>
      <c r="Q501" s="257">
        <v>1077.9976285</v>
      </c>
      <c r="R501" s="360">
        <v>9.0000000000000135E-2</v>
      </c>
    </row>
    <row r="502" spans="1:18" x14ac:dyDescent="0.2">
      <c r="A502" s="235" t="s">
        <v>172</v>
      </c>
      <c r="B502" s="312" t="s">
        <v>19</v>
      </c>
      <c r="C502" s="517">
        <f t="shared" si="326"/>
        <v>2865.3702407871192</v>
      </c>
      <c r="D502" s="517">
        <f t="shared" si="327"/>
        <v>2491.6262963366257</v>
      </c>
      <c r="E502" s="507">
        <v>0.03</v>
      </c>
      <c r="F502" s="312" t="s">
        <v>19</v>
      </c>
      <c r="G502" s="513">
        <f t="shared" si="307"/>
        <v>2781.9128551331255</v>
      </c>
      <c r="H502" s="513">
        <f t="shared" si="308"/>
        <v>2419.0546566375006</v>
      </c>
      <c r="I502" s="503">
        <v>5.5E-2</v>
      </c>
      <c r="J502" s="513">
        <v>2649.4408144125</v>
      </c>
      <c r="K502" s="513">
        <v>2303.8615777500004</v>
      </c>
      <c r="L502" s="503">
        <v>5.5E-2</v>
      </c>
      <c r="M502" s="513">
        <f t="shared" si="321"/>
        <v>2511.3183075000002</v>
      </c>
      <c r="N502" s="513">
        <f t="shared" si="324"/>
        <v>2183.7550500000002</v>
      </c>
      <c r="O502" s="515">
        <f t="shared" si="325"/>
        <v>5.4999999999999945E-2</v>
      </c>
      <c r="P502" s="257">
        <v>2380.3965000000003</v>
      </c>
      <c r="Q502" s="257">
        <v>2069.9100000000003</v>
      </c>
      <c r="R502" s="360">
        <v>9.0000000000000163E-2</v>
      </c>
    </row>
    <row r="503" spans="1:18" ht="25.5" x14ac:dyDescent="0.2">
      <c r="A503" s="235" t="s">
        <v>173</v>
      </c>
      <c r="B503" s="312" t="s">
        <v>19</v>
      </c>
      <c r="C503" s="517">
        <f t="shared" si="326"/>
        <v>3979.6808899821094</v>
      </c>
      <c r="D503" s="517">
        <f t="shared" si="327"/>
        <v>3460.5920782453127</v>
      </c>
      <c r="E503" s="507">
        <v>0.03</v>
      </c>
      <c r="F503" s="312" t="s">
        <v>19</v>
      </c>
      <c r="G503" s="513">
        <f t="shared" si="307"/>
        <v>3863.7678543515622</v>
      </c>
      <c r="H503" s="513">
        <f t="shared" si="308"/>
        <v>3359.79813421875</v>
      </c>
      <c r="I503" s="503">
        <v>5.5E-2</v>
      </c>
      <c r="J503" s="513">
        <v>3679.7789089062499</v>
      </c>
      <c r="K503" s="513">
        <v>3199.8077468749998</v>
      </c>
      <c r="L503" s="503">
        <v>5.5E-2</v>
      </c>
      <c r="M503" s="513">
        <f t="shared" si="321"/>
        <v>3487.9420937499999</v>
      </c>
      <c r="N503" s="513">
        <f t="shared" si="324"/>
        <v>3032.993125</v>
      </c>
      <c r="O503" s="515">
        <f t="shared" si="325"/>
        <v>5.4999999999999986E-2</v>
      </c>
      <c r="P503" s="257">
        <v>3306.1062499999998</v>
      </c>
      <c r="Q503" s="257">
        <v>2874.875</v>
      </c>
      <c r="R503" s="360">
        <v>0.09</v>
      </c>
    </row>
    <row r="504" spans="1:18" x14ac:dyDescent="0.2">
      <c r="A504" s="235" t="s">
        <v>174</v>
      </c>
      <c r="B504" s="312" t="s">
        <v>19</v>
      </c>
      <c r="C504" s="517">
        <f t="shared" si="326"/>
        <v>2387.8085339892659</v>
      </c>
      <c r="D504" s="517">
        <f t="shared" si="327"/>
        <v>2076.3552469471879</v>
      </c>
      <c r="E504" s="507">
        <v>0.03</v>
      </c>
      <c r="F504" s="312" t="s">
        <v>19</v>
      </c>
      <c r="G504" s="513">
        <f t="shared" si="307"/>
        <v>2318.2607126109374</v>
      </c>
      <c r="H504" s="513">
        <f t="shared" si="308"/>
        <v>2015.8788805312502</v>
      </c>
      <c r="I504" s="503">
        <v>5.5E-2</v>
      </c>
      <c r="J504" s="513">
        <v>2207.8673453437495</v>
      </c>
      <c r="K504" s="513">
        <v>1919.884648125</v>
      </c>
      <c r="L504" s="503">
        <v>5.5E-2</v>
      </c>
      <c r="M504" s="513">
        <f t="shared" si="321"/>
        <v>2092.7652562499998</v>
      </c>
      <c r="N504" s="513">
        <f t="shared" si="324"/>
        <v>1819.795875</v>
      </c>
      <c r="O504" s="515">
        <f t="shared" si="325"/>
        <v>5.4999999999999903E-2</v>
      </c>
      <c r="P504" s="257">
        <v>1983.6637500000002</v>
      </c>
      <c r="Q504" s="257">
        <v>1724.9250000000002</v>
      </c>
      <c r="R504" s="360">
        <v>9.0000000000000122E-2</v>
      </c>
    </row>
    <row r="505" spans="1:18" x14ac:dyDescent="0.2">
      <c r="A505" s="238" t="s">
        <v>154</v>
      </c>
      <c r="B505" s="312" t="s">
        <v>19</v>
      </c>
      <c r="C505" s="517">
        <f t="shared" si="326"/>
        <v>556.99613736189588</v>
      </c>
      <c r="D505" s="517">
        <f t="shared" si="327"/>
        <v>484.34446727121389</v>
      </c>
      <c r="E505" s="507">
        <v>0.03</v>
      </c>
      <c r="F505" s="312" t="s">
        <v>19</v>
      </c>
      <c r="G505" s="513">
        <f t="shared" si="307"/>
        <v>540.77294889504458</v>
      </c>
      <c r="H505" s="513">
        <f t="shared" si="308"/>
        <v>470.2373468652562</v>
      </c>
      <c r="I505" s="503">
        <v>5.5E-2</v>
      </c>
      <c r="J505" s="513">
        <v>515.02185609051867</v>
      </c>
      <c r="K505" s="513">
        <v>447.84509225262491</v>
      </c>
      <c r="L505" s="503">
        <v>5.5E-2</v>
      </c>
      <c r="M505" s="513">
        <f t="shared" si="321"/>
        <v>488.17237544124987</v>
      </c>
      <c r="N505" s="513">
        <f t="shared" si="324"/>
        <v>424.4977177749999</v>
      </c>
      <c r="O505" s="515">
        <f t="shared" si="325"/>
        <v>5.499999999999991E-2</v>
      </c>
      <c r="P505" s="257">
        <v>462.72263074999989</v>
      </c>
      <c r="Q505" s="257">
        <v>402.36750499999994</v>
      </c>
      <c r="R505" s="360">
        <v>9.0000000000000011E-2</v>
      </c>
    </row>
    <row r="506" spans="1:18" ht="25.5" x14ac:dyDescent="0.2">
      <c r="A506" s="238" t="s">
        <v>559</v>
      </c>
      <c r="B506" s="312" t="s">
        <v>19</v>
      </c>
      <c r="C506" s="517">
        <f t="shared" si="326"/>
        <v>1121.6491807561176</v>
      </c>
      <c r="D506" s="517">
        <f t="shared" si="327"/>
        <v>975.34711370097193</v>
      </c>
      <c r="E506" s="507">
        <v>0.03</v>
      </c>
      <c r="F506" s="312" t="s">
        <v>19</v>
      </c>
      <c r="G506" s="513">
        <f t="shared" si="307"/>
        <v>1088.9797871418618</v>
      </c>
      <c r="H506" s="513">
        <f t="shared" si="308"/>
        <v>946.93894534074946</v>
      </c>
      <c r="I506" s="503">
        <v>5.5E-2</v>
      </c>
      <c r="J506" s="513">
        <v>1037.1236068017729</v>
      </c>
      <c r="K506" s="513">
        <v>901.84661461023757</v>
      </c>
      <c r="L506" s="503">
        <v>5.5E-2</v>
      </c>
      <c r="M506" s="513">
        <f>N506*1.15</f>
        <v>983.05555147087489</v>
      </c>
      <c r="N506" s="513">
        <f t="shared" si="324"/>
        <v>854.83091432250001</v>
      </c>
      <c r="O506" s="515">
        <f t="shared" si="325"/>
        <v>5.4999999999999979E-2</v>
      </c>
      <c r="P506" s="257">
        <v>931.80620992499996</v>
      </c>
      <c r="Q506" s="257">
        <v>810.26626950000002</v>
      </c>
      <c r="R506" s="360">
        <v>9.0000000000000149E-2</v>
      </c>
    </row>
    <row r="507" spans="1:18" ht="25.5" x14ac:dyDescent="0.2">
      <c r="A507" s="238" t="s">
        <v>560</v>
      </c>
      <c r="B507" s="312" t="s">
        <v>19</v>
      </c>
      <c r="C507" s="517">
        <f t="shared" si="326"/>
        <v>7653.5631003779908</v>
      </c>
      <c r="D507" s="517">
        <f t="shared" si="327"/>
        <v>6655.2722611982535</v>
      </c>
      <c r="E507" s="507">
        <v>0.03</v>
      </c>
      <c r="F507" s="312" t="s">
        <v>19</v>
      </c>
      <c r="G507" s="513">
        <f t="shared" si="307"/>
        <v>7430.6437867747491</v>
      </c>
      <c r="H507" s="513">
        <f t="shared" si="308"/>
        <v>6461.4293798041299</v>
      </c>
      <c r="I507" s="503">
        <v>5.5E-2</v>
      </c>
      <c r="J507" s="513">
        <v>7076.8036064521411</v>
      </c>
      <c r="K507" s="513">
        <v>6153.7422664801234</v>
      </c>
      <c r="L507" s="503">
        <v>5.5E-2</v>
      </c>
      <c r="M507" s="513">
        <f t="shared" ref="M507:M523" si="328">N507*1.15</f>
        <v>6707.8707170162479</v>
      </c>
      <c r="N507" s="513">
        <f t="shared" si="324"/>
        <v>5832.9310582749986</v>
      </c>
      <c r="O507" s="515">
        <f t="shared" si="325"/>
        <v>5.4999999999999875E-2</v>
      </c>
      <c r="P507" s="257">
        <v>6358.1712957499985</v>
      </c>
      <c r="Q507" s="257">
        <v>5528.8446049999993</v>
      </c>
      <c r="R507" s="360">
        <v>9.000000000000008E-2</v>
      </c>
    </row>
    <row r="508" spans="1:18" ht="25.5" x14ac:dyDescent="0.2">
      <c r="A508" s="431" t="s">
        <v>695</v>
      </c>
      <c r="B508" s="312" t="s">
        <v>19</v>
      </c>
      <c r="C508" s="517">
        <f t="shared" si="326"/>
        <v>215.9503348275</v>
      </c>
      <c r="D508" s="517">
        <f t="shared" si="327"/>
        <v>187.78289985000001</v>
      </c>
      <c r="E508" s="507">
        <v>0.03</v>
      </c>
      <c r="F508" s="312" t="s">
        <v>19</v>
      </c>
      <c r="G508" s="513">
        <f t="shared" si="307"/>
        <v>209.66051924999996</v>
      </c>
      <c r="H508" s="513">
        <f t="shared" si="308"/>
        <v>182.31349499999999</v>
      </c>
      <c r="I508" s="503">
        <v>5.5E-2</v>
      </c>
      <c r="J508" s="513">
        <v>199.67668499999996</v>
      </c>
      <c r="K508" s="513">
        <v>173.63189999999997</v>
      </c>
      <c r="L508" s="503">
        <v>5.5E-2</v>
      </c>
      <c r="M508" s="513">
        <f t="shared" si="328"/>
        <v>189.26699999999997</v>
      </c>
      <c r="N508" s="513">
        <f t="shared" si="324"/>
        <v>164.57999999999998</v>
      </c>
      <c r="O508" s="515">
        <f t="shared" si="325"/>
        <v>5.4999999999999896E-2</v>
      </c>
      <c r="P508" s="257">
        <v>179.39999999999998</v>
      </c>
      <c r="Q508" s="257">
        <v>156</v>
      </c>
      <c r="R508" s="360"/>
    </row>
    <row r="509" spans="1:18" ht="27" customHeight="1" x14ac:dyDescent="0.2">
      <c r="A509" s="238" t="s">
        <v>696</v>
      </c>
      <c r="B509" s="312"/>
      <c r="C509" s="238"/>
      <c r="D509" s="238"/>
      <c r="E509" s="507"/>
      <c r="F509" s="312"/>
      <c r="G509" s="513"/>
      <c r="H509" s="513"/>
      <c r="I509" s="503"/>
      <c r="J509" s="513"/>
      <c r="K509" s="513"/>
      <c r="L509" s="503"/>
      <c r="M509" s="513"/>
      <c r="N509" s="513"/>
      <c r="O509" s="554"/>
      <c r="P509" s="257"/>
      <c r="Q509" s="257"/>
      <c r="R509" s="360"/>
    </row>
    <row r="510" spans="1:18" ht="25.5" x14ac:dyDescent="0.2">
      <c r="A510" s="431" t="s">
        <v>697</v>
      </c>
      <c r="B510" s="312"/>
      <c r="C510" s="431"/>
      <c r="D510" s="431"/>
      <c r="F510" s="312"/>
      <c r="G510" s="513"/>
      <c r="H510" s="513"/>
      <c r="I510" s="503"/>
      <c r="J510" s="513"/>
      <c r="K510" s="513"/>
      <c r="L510" s="503"/>
      <c r="M510" s="513"/>
      <c r="N510" s="513"/>
      <c r="O510" s="312"/>
      <c r="P510" s="257"/>
      <c r="Q510" s="257"/>
      <c r="R510" s="360"/>
    </row>
    <row r="511" spans="1:18" x14ac:dyDescent="0.2">
      <c r="A511" s="238" t="s">
        <v>155</v>
      </c>
      <c r="B511" s="312" t="s">
        <v>19</v>
      </c>
      <c r="C511" s="517">
        <f>D511*1.15</f>
        <v>820.96041143262937</v>
      </c>
      <c r="D511" s="517">
        <f>H511*1.03</f>
        <v>713.87861863706905</v>
      </c>
      <c r="E511" s="507">
        <v>0.03</v>
      </c>
      <c r="F511" s="312" t="s">
        <v>19</v>
      </c>
      <c r="G511" s="513">
        <f t="shared" si="307"/>
        <v>797.04894313847512</v>
      </c>
      <c r="H511" s="513">
        <f t="shared" si="308"/>
        <v>693.08603751171756</v>
      </c>
      <c r="I511" s="503">
        <v>5.5E-2</v>
      </c>
      <c r="J511" s="513">
        <v>759.09423156045239</v>
      </c>
      <c r="K511" s="513">
        <v>660.08194048735004</v>
      </c>
      <c r="L511" s="503">
        <v>5.5E-2</v>
      </c>
      <c r="M511" s="513">
        <f t="shared" si="328"/>
        <v>719.52059863549994</v>
      </c>
      <c r="N511" s="513">
        <f t="shared" si="324"/>
        <v>625.67008577000001</v>
      </c>
      <c r="O511" s="515">
        <f t="shared" ref="O511:O523" si="329">(N511-Q511)/Q511</f>
        <v>5.4999999999999938E-2</v>
      </c>
      <c r="P511" s="257">
        <v>682.01004609999995</v>
      </c>
      <c r="Q511" s="257">
        <v>593.05221400000005</v>
      </c>
      <c r="R511" s="360">
        <v>9.0000000000000038E-2</v>
      </c>
    </row>
    <row r="512" spans="1:18" ht="25.5" x14ac:dyDescent="0.2">
      <c r="A512" s="349" t="s">
        <v>663</v>
      </c>
      <c r="B512" s="312"/>
      <c r="C512" s="349"/>
      <c r="D512" s="349"/>
      <c r="E512" s="507"/>
      <c r="F512" s="312"/>
      <c r="G512" s="513"/>
      <c r="H512" s="513"/>
      <c r="I512" s="503"/>
      <c r="J512" s="513"/>
      <c r="K512" s="513"/>
      <c r="L512" s="503"/>
      <c r="M512" s="513"/>
      <c r="N512" s="513"/>
      <c r="O512" s="312"/>
      <c r="P512" s="165"/>
      <c r="Q512" s="165"/>
      <c r="R512" s="360"/>
    </row>
    <row r="513" spans="1:18" x14ac:dyDescent="0.2">
      <c r="A513" s="235" t="s">
        <v>157</v>
      </c>
      <c r="B513" s="312" t="s">
        <v>19</v>
      </c>
      <c r="C513" s="517">
        <f t="shared" ref="C513:C523" si="330">D513*1.15</f>
        <v>178.01908557067966</v>
      </c>
      <c r="D513" s="517">
        <f t="shared" ref="D513:D523" si="331">H513*1.03</f>
        <v>154.79920484406929</v>
      </c>
      <c r="E513" s="507">
        <v>0.03</v>
      </c>
      <c r="F513" s="312" t="s">
        <v>19</v>
      </c>
      <c r="G513" s="513">
        <f t="shared" si="307"/>
        <v>172.83406366085404</v>
      </c>
      <c r="H513" s="513">
        <f t="shared" si="308"/>
        <v>150.2904901398731</v>
      </c>
      <c r="I513" s="503">
        <v>5.5E-2</v>
      </c>
      <c r="J513" s="513">
        <v>164.60387015319435</v>
      </c>
      <c r="K513" s="513">
        <v>143.13380013321247</v>
      </c>
      <c r="L513" s="503">
        <v>5.5E-2</v>
      </c>
      <c r="M513" s="513">
        <f t="shared" si="328"/>
        <v>156.02262573762496</v>
      </c>
      <c r="N513" s="513">
        <f t="shared" si="324"/>
        <v>135.67184846749998</v>
      </c>
      <c r="O513" s="515">
        <f t="shared" si="329"/>
        <v>5.4999999999999931E-2</v>
      </c>
      <c r="P513" s="257">
        <v>147.88874477499999</v>
      </c>
      <c r="Q513" s="257">
        <v>128.59890849999999</v>
      </c>
      <c r="R513" s="360">
        <v>8.9999999999999969E-2</v>
      </c>
    </row>
    <row r="514" spans="1:18" x14ac:dyDescent="0.2">
      <c r="A514" s="235" t="s">
        <v>159</v>
      </c>
      <c r="B514" s="312" t="s">
        <v>19</v>
      </c>
      <c r="C514" s="517">
        <f t="shared" si="330"/>
        <v>248.69821817676194</v>
      </c>
      <c r="D514" s="517">
        <f t="shared" si="331"/>
        <v>216.25932015370606</v>
      </c>
      <c r="E514" s="507">
        <v>0.03</v>
      </c>
      <c r="F514" s="312" t="s">
        <v>19</v>
      </c>
      <c r="G514" s="513">
        <f t="shared" si="307"/>
        <v>241.45458075413782</v>
      </c>
      <c r="H514" s="513">
        <f t="shared" si="308"/>
        <v>209.96050500359812</v>
      </c>
      <c r="I514" s="503">
        <v>5.5E-2</v>
      </c>
      <c r="J514" s="513">
        <v>229.95674357536936</v>
      </c>
      <c r="K514" s="513">
        <v>199.96238571771249</v>
      </c>
      <c r="L514" s="503">
        <v>5.5E-2</v>
      </c>
      <c r="M514" s="513">
        <f t="shared" si="328"/>
        <v>217.96847732262498</v>
      </c>
      <c r="N514" s="513">
        <f t="shared" si="324"/>
        <v>189.5378063675</v>
      </c>
      <c r="O514" s="515">
        <f t="shared" si="329"/>
        <v>5.4999999999999973E-2</v>
      </c>
      <c r="P514" s="257">
        <v>206.60519177499998</v>
      </c>
      <c r="Q514" s="257">
        <v>179.6566885</v>
      </c>
      <c r="R514" s="360">
        <v>9.0000000000000135E-2</v>
      </c>
    </row>
    <row r="515" spans="1:18" x14ac:dyDescent="0.2">
      <c r="A515" s="235" t="s">
        <v>160</v>
      </c>
      <c r="B515" s="312" t="s">
        <v>19</v>
      </c>
      <c r="C515" s="517">
        <f t="shared" si="330"/>
        <v>373.07120535048278</v>
      </c>
      <c r="D515" s="517">
        <f t="shared" si="331"/>
        <v>324.40974378302855</v>
      </c>
      <c r="E515" s="507">
        <v>0.03</v>
      </c>
      <c r="F515" s="312" t="s">
        <v>19</v>
      </c>
      <c r="G515" s="513">
        <f t="shared" si="307"/>
        <v>362.20505373833282</v>
      </c>
      <c r="H515" s="513">
        <f t="shared" si="308"/>
        <v>314.96091629420249</v>
      </c>
      <c r="I515" s="503">
        <v>5.5E-2</v>
      </c>
      <c r="J515" s="513">
        <v>344.95719403650747</v>
      </c>
      <c r="K515" s="513">
        <v>299.96277742305</v>
      </c>
      <c r="L515" s="503">
        <v>5.5E-2</v>
      </c>
      <c r="M515" s="513">
        <f t="shared" si="328"/>
        <v>326.97364363649996</v>
      </c>
      <c r="N515" s="513">
        <f t="shared" si="324"/>
        <v>284.32490751</v>
      </c>
      <c r="O515" s="515">
        <f t="shared" si="329"/>
        <v>5.4999999999999868E-2</v>
      </c>
      <c r="P515" s="257">
        <v>309.92762429999999</v>
      </c>
      <c r="Q515" s="257">
        <v>269.50228200000004</v>
      </c>
      <c r="R515" s="360">
        <v>9.0000000000000177E-2</v>
      </c>
    </row>
    <row r="516" spans="1:18" x14ac:dyDescent="0.2">
      <c r="A516" s="235" t="s">
        <v>161</v>
      </c>
      <c r="B516" s="312" t="s">
        <v>19</v>
      </c>
      <c r="C516" s="517">
        <f t="shared" si="330"/>
        <v>497.42827380064386</v>
      </c>
      <c r="D516" s="517">
        <f t="shared" si="331"/>
        <v>432.54632504403816</v>
      </c>
      <c r="E516" s="507">
        <v>0.03</v>
      </c>
      <c r="F516" s="312" t="s">
        <v>19</v>
      </c>
      <c r="G516" s="513">
        <f t="shared" si="307"/>
        <v>482.94007165111049</v>
      </c>
      <c r="H516" s="513">
        <f t="shared" si="308"/>
        <v>419.94788839227004</v>
      </c>
      <c r="I516" s="503">
        <v>5.5E-2</v>
      </c>
      <c r="J516" s="513">
        <v>459.94292538201</v>
      </c>
      <c r="K516" s="513">
        <v>399.95036989740004</v>
      </c>
      <c r="L516" s="503">
        <v>5.5E-2</v>
      </c>
      <c r="M516" s="513">
        <f t="shared" si="328"/>
        <v>435.964858182</v>
      </c>
      <c r="N516" s="513">
        <f t="shared" si="324"/>
        <v>379.09987668000002</v>
      </c>
      <c r="O516" s="515">
        <f t="shared" si="329"/>
        <v>5.4999999999999973E-2</v>
      </c>
      <c r="P516" s="257">
        <v>413.23683240000003</v>
      </c>
      <c r="Q516" s="257">
        <v>359.33637600000003</v>
      </c>
      <c r="R516" s="360">
        <v>9.0000000000000052E-2</v>
      </c>
    </row>
    <row r="517" spans="1:18" x14ac:dyDescent="0.2">
      <c r="A517" s="235" t="s">
        <v>162</v>
      </c>
      <c r="B517" s="312" t="s">
        <v>19</v>
      </c>
      <c r="C517" s="517">
        <f t="shared" si="330"/>
        <v>621.78534225080477</v>
      </c>
      <c r="D517" s="517">
        <f t="shared" si="331"/>
        <v>540.68290630504771</v>
      </c>
      <c r="E517" s="507">
        <v>0.03</v>
      </c>
      <c r="F517" s="312" t="s">
        <v>19</v>
      </c>
      <c r="G517" s="513">
        <f t="shared" si="307"/>
        <v>603.67508956388815</v>
      </c>
      <c r="H517" s="513">
        <f t="shared" si="308"/>
        <v>524.93486049033754</v>
      </c>
      <c r="I517" s="503">
        <v>5.5E-2</v>
      </c>
      <c r="J517" s="513">
        <v>574.92865672751248</v>
      </c>
      <c r="K517" s="513">
        <v>499.93796237175002</v>
      </c>
      <c r="L517" s="503">
        <v>5.5E-2</v>
      </c>
      <c r="M517" s="513">
        <f t="shared" si="328"/>
        <v>544.95607272749999</v>
      </c>
      <c r="N517" s="513">
        <f t="shared" si="324"/>
        <v>473.87484585000004</v>
      </c>
      <c r="O517" s="515">
        <f t="shared" si="329"/>
        <v>5.499999999999991E-2</v>
      </c>
      <c r="P517" s="257">
        <v>516.5460405</v>
      </c>
      <c r="Q517" s="257">
        <v>449.17047000000008</v>
      </c>
      <c r="R517" s="360">
        <v>9.0000000000000122E-2</v>
      </c>
    </row>
    <row r="518" spans="1:18" x14ac:dyDescent="0.2">
      <c r="A518" s="235" t="s">
        <v>163</v>
      </c>
      <c r="B518" s="312" t="s">
        <v>19</v>
      </c>
      <c r="C518" s="517">
        <f t="shared" si="330"/>
        <v>746.14241070096557</v>
      </c>
      <c r="D518" s="517">
        <f t="shared" si="331"/>
        <v>648.81948756605709</v>
      </c>
      <c r="E518" s="507">
        <v>0.03</v>
      </c>
      <c r="F518" s="312" t="s">
        <v>19</v>
      </c>
      <c r="G518" s="513">
        <f t="shared" si="307"/>
        <v>724.41010747666564</v>
      </c>
      <c r="H518" s="513">
        <f t="shared" si="308"/>
        <v>629.92183258840498</v>
      </c>
      <c r="I518" s="503">
        <v>5.5E-2</v>
      </c>
      <c r="J518" s="513">
        <v>689.91438807301495</v>
      </c>
      <c r="K518" s="513">
        <v>599.9255548461</v>
      </c>
      <c r="L518" s="503">
        <v>5.5E-2</v>
      </c>
      <c r="M518" s="513">
        <f t="shared" si="328"/>
        <v>653.94728727299992</v>
      </c>
      <c r="N518" s="513">
        <f t="shared" si="324"/>
        <v>568.64981502000001</v>
      </c>
      <c r="O518" s="515">
        <f t="shared" si="329"/>
        <v>5.4999999999999868E-2</v>
      </c>
      <c r="P518" s="257">
        <v>619.85524859999998</v>
      </c>
      <c r="Q518" s="257">
        <v>539.00456400000007</v>
      </c>
      <c r="R518" s="360">
        <v>9.0000000000000177E-2</v>
      </c>
    </row>
    <row r="519" spans="1:18" x14ac:dyDescent="0.2">
      <c r="A519" s="235" t="s">
        <v>164</v>
      </c>
      <c r="B519" s="312" t="s">
        <v>19</v>
      </c>
      <c r="C519" s="517">
        <f t="shared" si="330"/>
        <v>1243.5706845016095</v>
      </c>
      <c r="D519" s="517">
        <f t="shared" si="331"/>
        <v>1081.3658126100954</v>
      </c>
      <c r="E519" s="507">
        <v>0.03</v>
      </c>
      <c r="F519" s="312" t="s">
        <v>19</v>
      </c>
      <c r="G519" s="513">
        <f t="shared" si="307"/>
        <v>1207.3501791277763</v>
      </c>
      <c r="H519" s="513">
        <f t="shared" si="308"/>
        <v>1049.8697209806751</v>
      </c>
      <c r="I519" s="503">
        <v>5.5E-2</v>
      </c>
      <c r="J519" s="513">
        <v>1149.857313455025</v>
      </c>
      <c r="K519" s="513">
        <v>999.87592474350004</v>
      </c>
      <c r="L519" s="503">
        <v>5.5E-2</v>
      </c>
      <c r="M519" s="513">
        <f t="shared" si="328"/>
        <v>1089.912145455</v>
      </c>
      <c r="N519" s="513">
        <f t="shared" si="324"/>
        <v>947.74969170000008</v>
      </c>
      <c r="O519" s="515">
        <f t="shared" si="329"/>
        <v>5.499999999999991E-2</v>
      </c>
      <c r="P519" s="257">
        <v>1033.092081</v>
      </c>
      <c r="Q519" s="257">
        <v>898.34094000000016</v>
      </c>
      <c r="R519" s="360">
        <v>9.0000000000000122E-2</v>
      </c>
    </row>
    <row r="520" spans="1:18" x14ac:dyDescent="0.2">
      <c r="A520" s="235" t="s">
        <v>543</v>
      </c>
      <c r="B520" s="312" t="s">
        <v>19</v>
      </c>
      <c r="C520" s="517">
        <f t="shared" si="330"/>
        <v>1979.3659248886215</v>
      </c>
      <c r="D520" s="517">
        <f t="shared" si="331"/>
        <v>1721.1877607727145</v>
      </c>
      <c r="E520" s="507">
        <v>0.03</v>
      </c>
      <c r="F520" s="312" t="s">
        <v>19</v>
      </c>
      <c r="G520" s="513">
        <f t="shared" si="307"/>
        <v>1921.7144901831277</v>
      </c>
      <c r="H520" s="513">
        <f t="shared" si="308"/>
        <v>1671.0560784201111</v>
      </c>
      <c r="I520" s="503">
        <v>5.5E-2</v>
      </c>
      <c r="J520" s="513">
        <v>1830.2042763648833</v>
      </c>
      <c r="K520" s="513">
        <v>1591.4819794477248</v>
      </c>
      <c r="L520" s="503">
        <v>5.5E-2</v>
      </c>
      <c r="M520" s="513">
        <f t="shared" si="328"/>
        <v>1734.7907832842495</v>
      </c>
      <c r="N520" s="513">
        <f t="shared" si="324"/>
        <v>1508.5137245949998</v>
      </c>
      <c r="O520" s="515">
        <f t="shared" si="329"/>
        <v>5.4999999999999861E-2</v>
      </c>
      <c r="P520" s="257">
        <v>1644.3514533499999</v>
      </c>
      <c r="Q520" s="257">
        <v>1429.870829</v>
      </c>
      <c r="R520" s="360">
        <v>0.09</v>
      </c>
    </row>
    <row r="521" spans="1:18" x14ac:dyDescent="0.2">
      <c r="A521" s="235" t="s">
        <v>544</v>
      </c>
      <c r="B521" s="312" t="s">
        <v>19</v>
      </c>
      <c r="C521" s="517">
        <f t="shared" si="330"/>
        <v>3298.9485143888887</v>
      </c>
      <c r="D521" s="517">
        <f t="shared" si="331"/>
        <v>2868.6508820772947</v>
      </c>
      <c r="E521" s="507">
        <v>0.03</v>
      </c>
      <c r="F521" s="312" t="s">
        <v>19</v>
      </c>
      <c r="G521" s="513">
        <f t="shared" si="307"/>
        <v>3202.8626353290178</v>
      </c>
      <c r="H521" s="513">
        <f t="shared" si="308"/>
        <v>2785.0979437643637</v>
      </c>
      <c r="I521" s="503">
        <v>5.5E-2</v>
      </c>
      <c r="J521" s="513">
        <v>3050.3453669800174</v>
      </c>
      <c r="K521" s="513">
        <v>2652.4742321565368</v>
      </c>
      <c r="L521" s="503">
        <v>5.5E-2</v>
      </c>
      <c r="M521" s="513">
        <f t="shared" si="328"/>
        <v>2891.3226227298742</v>
      </c>
      <c r="N521" s="513">
        <f t="shared" si="324"/>
        <v>2514.1935849824995</v>
      </c>
      <c r="O521" s="515">
        <f t="shared" si="329"/>
        <v>5.4999999999999896E-2</v>
      </c>
      <c r="P521" s="257">
        <v>2740.5901637249995</v>
      </c>
      <c r="Q521" s="257">
        <v>2383.1218814999997</v>
      </c>
      <c r="R521" s="360">
        <v>9.0000000000000024E-2</v>
      </c>
    </row>
    <row r="522" spans="1:18" x14ac:dyDescent="0.2">
      <c r="A522" s="238" t="s">
        <v>166</v>
      </c>
      <c r="B522" s="312" t="s">
        <v>19</v>
      </c>
      <c r="C522" s="517">
        <f t="shared" si="330"/>
        <v>1253.2174309789259</v>
      </c>
      <c r="D522" s="517">
        <f t="shared" si="331"/>
        <v>1089.7542878077618</v>
      </c>
      <c r="E522" s="507">
        <v>0.03</v>
      </c>
      <c r="F522" s="312" t="s">
        <v>19</v>
      </c>
      <c r="G522" s="513">
        <f t="shared" si="307"/>
        <v>1216.7159524067242</v>
      </c>
      <c r="H522" s="513">
        <f t="shared" si="308"/>
        <v>1058.0138716580211</v>
      </c>
      <c r="I522" s="503">
        <v>5.5E-2</v>
      </c>
      <c r="J522" s="513">
        <v>1158.7770975302135</v>
      </c>
      <c r="K522" s="513">
        <v>1007.6322587219249</v>
      </c>
      <c r="L522" s="503">
        <v>5.5E-2</v>
      </c>
      <c r="M522" s="513">
        <f t="shared" si="328"/>
        <v>1098.3669170902497</v>
      </c>
      <c r="N522" s="513">
        <f t="shared" si="324"/>
        <v>955.10166703499988</v>
      </c>
      <c r="O522" s="515">
        <f t="shared" si="329"/>
        <v>5.4999999999999917E-2</v>
      </c>
      <c r="P522" s="257">
        <v>1041.1060825499999</v>
      </c>
      <c r="Q522" s="257">
        <v>905.30963699999995</v>
      </c>
      <c r="R522" s="360">
        <v>9.000000000000008E-2</v>
      </c>
    </row>
    <row r="523" spans="1:18" x14ac:dyDescent="0.2">
      <c r="A523" s="235" t="s">
        <v>545</v>
      </c>
      <c r="B523" s="312" t="s">
        <v>19</v>
      </c>
      <c r="C523" s="517">
        <f t="shared" si="330"/>
        <v>1979.3659248886215</v>
      </c>
      <c r="D523" s="517">
        <f t="shared" si="331"/>
        <v>1721.1877607727145</v>
      </c>
      <c r="E523" s="507">
        <v>0.03</v>
      </c>
      <c r="F523" s="312" t="s">
        <v>19</v>
      </c>
      <c r="G523" s="513">
        <f t="shared" si="307"/>
        <v>1921.7144901831277</v>
      </c>
      <c r="H523" s="513">
        <f t="shared" si="308"/>
        <v>1671.0560784201111</v>
      </c>
      <c r="I523" s="503">
        <v>5.5E-2</v>
      </c>
      <c r="J523" s="513">
        <v>1830.2042763648833</v>
      </c>
      <c r="K523" s="513">
        <v>1591.4819794477248</v>
      </c>
      <c r="L523" s="503">
        <v>5.5E-2</v>
      </c>
      <c r="M523" s="513">
        <f t="shared" si="328"/>
        <v>1734.7907832842495</v>
      </c>
      <c r="N523" s="513">
        <f t="shared" si="324"/>
        <v>1508.5137245949998</v>
      </c>
      <c r="O523" s="515">
        <f t="shared" si="329"/>
        <v>5.4999999999999861E-2</v>
      </c>
      <c r="P523" s="257">
        <v>1644.3514533499999</v>
      </c>
      <c r="Q523" s="257">
        <v>1429.870829</v>
      </c>
      <c r="R523" s="360">
        <v>0.09</v>
      </c>
    </row>
    <row r="524" spans="1:18" x14ac:dyDescent="0.2">
      <c r="A524" s="376"/>
      <c r="B524" s="255"/>
      <c r="C524" s="376"/>
      <c r="D524" s="376"/>
      <c r="E524" s="507"/>
      <c r="F524" s="255"/>
      <c r="G524" s="513"/>
      <c r="H524" s="513"/>
      <c r="I524" s="503"/>
      <c r="J524" s="516"/>
      <c r="K524" s="516"/>
      <c r="L524" s="508"/>
      <c r="M524" s="516"/>
      <c r="N524" s="516"/>
      <c r="O524" s="255"/>
      <c r="P524" s="165"/>
      <c r="Q524" s="165"/>
      <c r="R524" s="360"/>
    </row>
    <row r="525" spans="1:18" x14ac:dyDescent="0.2">
      <c r="A525" s="567" t="s">
        <v>564</v>
      </c>
      <c r="B525" s="255"/>
      <c r="C525" s="567"/>
      <c r="D525" s="567"/>
      <c r="E525" s="507"/>
      <c r="F525" s="255"/>
      <c r="G525" s="513"/>
      <c r="H525" s="513"/>
      <c r="I525" s="503"/>
      <c r="J525" s="516"/>
      <c r="K525" s="516"/>
      <c r="L525" s="508"/>
      <c r="M525" s="516"/>
      <c r="N525" s="516"/>
      <c r="O525" s="255"/>
      <c r="P525" s="165"/>
      <c r="Q525" s="165"/>
      <c r="R525" s="360"/>
    </row>
    <row r="526" spans="1:18" s="269" customFormat="1" ht="12.75" x14ac:dyDescent="0.2">
      <c r="A526" s="567" t="s">
        <v>176</v>
      </c>
      <c r="B526" s="255"/>
      <c r="C526" s="567"/>
      <c r="D526" s="567"/>
      <c r="E526" s="507"/>
      <c r="F526" s="255"/>
      <c r="G526" s="513"/>
      <c r="H526" s="513"/>
      <c r="I526" s="503"/>
      <c r="J526" s="516"/>
      <c r="K526" s="516"/>
      <c r="L526" s="508"/>
      <c r="M526" s="516"/>
      <c r="N526" s="516"/>
      <c r="O526" s="255"/>
      <c r="P526" s="255"/>
      <c r="Q526" s="255"/>
      <c r="R526" s="593"/>
    </row>
    <row r="527" spans="1:18" x14ac:dyDescent="0.2">
      <c r="A527" s="376" t="s">
        <v>177</v>
      </c>
      <c r="B527" s="255" t="s">
        <v>19</v>
      </c>
      <c r="C527" s="517">
        <f t="shared" ref="C527:C536" si="332">D527*1.15</f>
        <v>9149.5375860000004</v>
      </c>
      <c r="D527" s="517">
        <f t="shared" ref="D527:D536" si="333">H527*1.03</f>
        <v>7956.1196400000008</v>
      </c>
      <c r="E527" s="507">
        <v>0.03</v>
      </c>
      <c r="F527" s="255" t="s">
        <v>19</v>
      </c>
      <c r="G527" s="513">
        <f>H527*1.15</f>
        <v>8883.0462000000007</v>
      </c>
      <c r="H527" s="513">
        <f>7356.56*1.05</f>
        <v>7724.3880000000008</v>
      </c>
      <c r="I527" s="503">
        <v>5.5E-2</v>
      </c>
      <c r="J527" s="618" t="s">
        <v>804</v>
      </c>
      <c r="K527" s="618" t="s">
        <v>768</v>
      </c>
      <c r="L527" s="508">
        <v>5.5E-2</v>
      </c>
      <c r="M527" s="516">
        <f>N527*1.15</f>
        <v>8018.4403310187745</v>
      </c>
      <c r="N527" s="513">
        <f t="shared" ref="N527:N566" si="334">Q527*1.055</f>
        <v>6972.5568095815433</v>
      </c>
      <c r="O527" s="515">
        <f t="shared" ref="O527:O566" si="335">(N527-Q527)/Q527</f>
        <v>5.4999999999999903E-2</v>
      </c>
      <c r="P527" s="257">
        <v>7600.4173753732466</v>
      </c>
      <c r="Q527" s="257">
        <v>6609.0585872810843</v>
      </c>
      <c r="R527" s="360">
        <v>9.0000000000000135E-2</v>
      </c>
    </row>
    <row r="528" spans="1:18" x14ac:dyDescent="0.2">
      <c r="A528" s="342" t="s">
        <v>758</v>
      </c>
      <c r="B528" s="312" t="s">
        <v>19</v>
      </c>
      <c r="C528" s="517">
        <f t="shared" si="332"/>
        <v>9149.5375860000004</v>
      </c>
      <c r="D528" s="517">
        <f t="shared" si="333"/>
        <v>7956.1196400000008</v>
      </c>
      <c r="E528" s="507">
        <v>0.03</v>
      </c>
      <c r="F528" s="312" t="s">
        <v>19</v>
      </c>
      <c r="G528" s="513">
        <f>H528*1.15</f>
        <v>8883.0462000000007</v>
      </c>
      <c r="H528" s="513">
        <f>7356.56*1.05</f>
        <v>7724.3880000000008</v>
      </c>
      <c r="I528" s="503">
        <v>5.5E-2</v>
      </c>
      <c r="J528" s="528" t="s">
        <v>804</v>
      </c>
      <c r="K528" s="528" t="s">
        <v>768</v>
      </c>
      <c r="L528" s="503">
        <v>5.5E-2</v>
      </c>
      <c r="M528" s="516">
        <v>8018.4403310187745</v>
      </c>
      <c r="N528" s="513" t="s">
        <v>744</v>
      </c>
      <c r="O528" s="515"/>
      <c r="P528" s="257"/>
      <c r="Q528" s="257"/>
      <c r="R528" s="360"/>
    </row>
    <row r="529" spans="1:18" x14ac:dyDescent="0.2">
      <c r="A529" s="342" t="s">
        <v>178</v>
      </c>
      <c r="B529" s="312" t="s">
        <v>19</v>
      </c>
      <c r="C529" s="517">
        <f t="shared" si="332"/>
        <v>4269.9815444999995</v>
      </c>
      <c r="D529" s="517">
        <f t="shared" si="333"/>
        <v>3713.0274300000001</v>
      </c>
      <c r="E529" s="507">
        <v>0.03</v>
      </c>
      <c r="F529" s="312" t="s">
        <v>19</v>
      </c>
      <c r="G529" s="513">
        <f>H529*1.15</f>
        <v>4145.6131499999992</v>
      </c>
      <c r="H529" s="513">
        <f>3433.22*1.05</f>
        <v>3604.8809999999999</v>
      </c>
      <c r="I529" s="503">
        <v>5.5E-2</v>
      </c>
      <c r="J529" s="528" t="s">
        <v>803</v>
      </c>
      <c r="K529" s="528" t="s">
        <v>769</v>
      </c>
      <c r="L529" s="503">
        <v>5.5E-2</v>
      </c>
      <c r="M529" s="516">
        <f t="shared" ref="M529:M551" si="336">N529*1.15</f>
        <v>3742.3727194284047</v>
      </c>
      <c r="N529" s="513">
        <f t="shared" si="334"/>
        <v>3254.2371473290477</v>
      </c>
      <c r="O529" s="515">
        <f t="shared" si="335"/>
        <v>5.4999999999999945E-2</v>
      </c>
      <c r="P529" s="257">
        <v>3547.2727198373505</v>
      </c>
      <c r="Q529" s="257">
        <v>3084.5849737716094</v>
      </c>
      <c r="R529" s="360">
        <v>9.0000000000000122E-2</v>
      </c>
    </row>
    <row r="530" spans="1:18" x14ac:dyDescent="0.2">
      <c r="A530" s="342" t="s">
        <v>756</v>
      </c>
      <c r="B530" s="312" t="s">
        <v>19</v>
      </c>
      <c r="C530" s="517">
        <f t="shared" si="332"/>
        <v>9149.5375860000004</v>
      </c>
      <c r="D530" s="517">
        <f t="shared" si="333"/>
        <v>7956.1196400000008</v>
      </c>
      <c r="E530" s="507">
        <v>0.03</v>
      </c>
      <c r="F530" s="312" t="s">
        <v>19</v>
      </c>
      <c r="G530" s="513">
        <f t="shared" ref="G530:G533" si="337">H530*1.15</f>
        <v>8883.0462000000007</v>
      </c>
      <c r="H530" s="513">
        <f t="shared" ref="H530:H533" si="338">7356.56*1.05</f>
        <v>7724.3880000000008</v>
      </c>
      <c r="I530" s="503">
        <v>5.5E-2</v>
      </c>
      <c r="J530" s="528" t="s">
        <v>804</v>
      </c>
      <c r="K530" s="528" t="s">
        <v>768</v>
      </c>
      <c r="L530" s="503">
        <v>5.5E-2</v>
      </c>
      <c r="M530" s="516">
        <f t="shared" si="336"/>
        <v>8018.4403310187745</v>
      </c>
      <c r="N530" s="513">
        <f t="shared" si="334"/>
        <v>6972.5568095815433</v>
      </c>
      <c r="O530" s="515">
        <f t="shared" si="335"/>
        <v>5.4999999999999903E-2</v>
      </c>
      <c r="P530" s="257">
        <v>7600.4173753732466</v>
      </c>
      <c r="Q530" s="257">
        <v>6609.0585872810843</v>
      </c>
      <c r="R530" s="360">
        <v>9.0000000000000135E-2</v>
      </c>
    </row>
    <row r="531" spans="1:18" x14ac:dyDescent="0.2">
      <c r="A531" s="342" t="s">
        <v>757</v>
      </c>
      <c r="B531" s="312" t="s">
        <v>19</v>
      </c>
      <c r="C531" s="517">
        <f t="shared" si="332"/>
        <v>10673.722573499999</v>
      </c>
      <c r="D531" s="517">
        <f t="shared" si="333"/>
        <v>9281.4978900000006</v>
      </c>
      <c r="E531" s="507">
        <v>0.03</v>
      </c>
      <c r="F531" s="312" t="s">
        <v>19</v>
      </c>
      <c r="G531" s="513">
        <f>H531-1.15</f>
        <v>9010.0130000000008</v>
      </c>
      <c r="H531" s="513">
        <f>8582.06*1.05</f>
        <v>9011.1630000000005</v>
      </c>
      <c r="I531" s="503">
        <v>5.5E-2</v>
      </c>
      <c r="J531" s="528" t="s">
        <v>805</v>
      </c>
      <c r="K531" s="528" t="s">
        <v>770</v>
      </c>
      <c r="L531" s="503">
        <v>5.5E-2</v>
      </c>
      <c r="M531" s="516">
        <f t="shared" si="336"/>
        <v>9354.8470528552389</v>
      </c>
      <c r="N531" s="513">
        <f t="shared" si="334"/>
        <v>8134.6496111784691</v>
      </c>
      <c r="O531" s="515">
        <f t="shared" si="335"/>
        <v>5.4999999999999979E-2</v>
      </c>
      <c r="P531" s="257">
        <v>8867.1536046021229</v>
      </c>
      <c r="Q531" s="257">
        <v>7710.5683518279329</v>
      </c>
      <c r="R531" s="360">
        <v>9.0000000000000135E-2</v>
      </c>
    </row>
    <row r="532" spans="1:18" x14ac:dyDescent="0.2">
      <c r="A532" s="342" t="s">
        <v>745</v>
      </c>
      <c r="B532" s="619" t="s">
        <v>19</v>
      </c>
      <c r="C532" s="517">
        <f t="shared" si="332"/>
        <v>10673.722573499999</v>
      </c>
      <c r="D532" s="517">
        <f t="shared" si="333"/>
        <v>9281.4978900000006</v>
      </c>
      <c r="E532" s="507">
        <v>0.03</v>
      </c>
      <c r="F532" s="619" t="s">
        <v>19</v>
      </c>
      <c r="G532" s="513">
        <f>H532-1.15</f>
        <v>9010.0130000000008</v>
      </c>
      <c r="H532" s="513">
        <f>8582.06*1.05</f>
        <v>9011.1630000000005</v>
      </c>
      <c r="I532" s="503">
        <v>5.5E-2</v>
      </c>
      <c r="J532" s="528" t="s">
        <v>805</v>
      </c>
      <c r="K532" s="528" t="s">
        <v>770</v>
      </c>
      <c r="L532" s="503">
        <v>5.5E-2</v>
      </c>
      <c r="M532" s="516">
        <f t="shared" si="336"/>
        <v>9354.8470528552389</v>
      </c>
      <c r="N532" s="513">
        <f t="shared" si="334"/>
        <v>8134.6496111784691</v>
      </c>
      <c r="O532" s="515">
        <f t="shared" si="335"/>
        <v>5.4999999999999979E-2</v>
      </c>
      <c r="P532" s="257">
        <v>8867.1536046021229</v>
      </c>
      <c r="Q532" s="257">
        <v>7710.5683518279329</v>
      </c>
      <c r="R532" s="360">
        <v>9.0000000000000135E-2</v>
      </c>
    </row>
    <row r="533" spans="1:18" x14ac:dyDescent="0.2">
      <c r="A533" s="342" t="s">
        <v>746</v>
      </c>
      <c r="B533" s="619" t="s">
        <v>19</v>
      </c>
      <c r="C533" s="517">
        <f t="shared" si="332"/>
        <v>9149.5375860000004</v>
      </c>
      <c r="D533" s="517">
        <f t="shared" si="333"/>
        <v>7956.1196400000008</v>
      </c>
      <c r="E533" s="507">
        <v>0.03</v>
      </c>
      <c r="F533" s="619" t="s">
        <v>19</v>
      </c>
      <c r="G533" s="513">
        <f t="shared" si="337"/>
        <v>8883.0462000000007</v>
      </c>
      <c r="H533" s="513">
        <f t="shared" si="338"/>
        <v>7724.3880000000008</v>
      </c>
      <c r="I533" s="503">
        <v>5.5E-2</v>
      </c>
      <c r="J533" s="528" t="s">
        <v>804</v>
      </c>
      <c r="K533" s="528" t="s">
        <v>768</v>
      </c>
      <c r="L533" s="503">
        <v>5.5E-2</v>
      </c>
      <c r="M533" s="516">
        <v>8018.4403310187745</v>
      </c>
      <c r="N533" s="513" t="s">
        <v>744</v>
      </c>
      <c r="O533" s="515"/>
      <c r="P533" s="257"/>
      <c r="Q533" s="257"/>
      <c r="R533" s="360"/>
    </row>
    <row r="534" spans="1:18" x14ac:dyDescent="0.2">
      <c r="A534" s="376" t="s">
        <v>182</v>
      </c>
      <c r="B534" s="255" t="s">
        <v>19</v>
      </c>
      <c r="C534" s="517">
        <f t="shared" si="332"/>
        <v>4269.9815444999995</v>
      </c>
      <c r="D534" s="517">
        <f t="shared" si="333"/>
        <v>3713.0274300000001</v>
      </c>
      <c r="E534" s="507">
        <v>0.03</v>
      </c>
      <c r="F534" s="255" t="s">
        <v>19</v>
      </c>
      <c r="G534" s="513">
        <f>H534*1.15</f>
        <v>4145.6131499999992</v>
      </c>
      <c r="H534" s="513">
        <f>3433.22*1.05</f>
        <v>3604.8809999999999</v>
      </c>
      <c r="I534" s="503">
        <v>5.5E-2</v>
      </c>
      <c r="J534" s="618" t="s">
        <v>803</v>
      </c>
      <c r="K534" s="618" t="s">
        <v>769</v>
      </c>
      <c r="L534" s="508">
        <v>5.5E-2</v>
      </c>
      <c r="M534" s="516">
        <f t="shared" si="336"/>
        <v>3742.3727194284047</v>
      </c>
      <c r="N534" s="513">
        <f t="shared" si="334"/>
        <v>3254.2371473290477</v>
      </c>
      <c r="O534" s="515">
        <f t="shared" si="335"/>
        <v>5.4999999999999945E-2</v>
      </c>
      <c r="P534" s="257">
        <v>3547.2727198373505</v>
      </c>
      <c r="Q534" s="257">
        <v>3084.5849737716094</v>
      </c>
      <c r="R534" s="360">
        <v>9.0000000000000122E-2</v>
      </c>
    </row>
    <row r="535" spans="1:18" x14ac:dyDescent="0.2">
      <c r="A535" s="342" t="s">
        <v>754</v>
      </c>
      <c r="B535" s="255" t="s">
        <v>19</v>
      </c>
      <c r="C535" s="517">
        <f t="shared" si="332"/>
        <v>2745.16225725</v>
      </c>
      <c r="D535" s="517">
        <f t="shared" si="333"/>
        <v>2387.0976150000001</v>
      </c>
      <c r="E535" s="507">
        <v>0.03</v>
      </c>
      <c r="F535" s="255" t="s">
        <v>19</v>
      </c>
      <c r="G535" s="513">
        <f>H535*1.15</f>
        <v>2665.2060750000001</v>
      </c>
      <c r="H535" s="513">
        <f>2207.21*1.05</f>
        <v>2317.5705000000003</v>
      </c>
      <c r="I535" s="503">
        <v>5.5E-2</v>
      </c>
      <c r="J535" s="618" t="s">
        <v>802</v>
      </c>
      <c r="K535" s="618" t="s">
        <v>771</v>
      </c>
      <c r="L535" s="508">
        <v>5.5E-2</v>
      </c>
      <c r="M535" s="516">
        <f t="shared" si="336"/>
        <v>2405.9659975919421</v>
      </c>
      <c r="N535" s="513">
        <f t="shared" si="334"/>
        <v>2092.1443457321238</v>
      </c>
      <c r="O535" s="515">
        <f t="shared" si="335"/>
        <v>5.5000000000000007E-2</v>
      </c>
      <c r="P535" s="257">
        <v>2280.536490608476</v>
      </c>
      <c r="Q535" s="257">
        <v>1983.0752092247619</v>
      </c>
      <c r="R535" s="360">
        <v>9.0000000000000024E-2</v>
      </c>
    </row>
    <row r="536" spans="1:18" x14ac:dyDescent="0.2">
      <c r="A536" s="376" t="s">
        <v>184</v>
      </c>
      <c r="B536" s="255" t="s">
        <v>19</v>
      </c>
      <c r="C536" s="517">
        <f t="shared" si="332"/>
        <v>670.81551600000012</v>
      </c>
      <c r="D536" s="517">
        <f t="shared" si="333"/>
        <v>583.31784000000016</v>
      </c>
      <c r="E536" s="507">
        <v>0.03</v>
      </c>
      <c r="F536" s="255" t="s">
        <v>19</v>
      </c>
      <c r="G536" s="513">
        <f>H536*1.15</f>
        <v>651.27720000000011</v>
      </c>
      <c r="H536" s="513">
        <f>539.36*1.05</f>
        <v>566.32800000000009</v>
      </c>
      <c r="I536" s="503">
        <v>5.5E-2</v>
      </c>
      <c r="J536" s="516" t="s">
        <v>798</v>
      </c>
      <c r="K536" s="516" t="s">
        <v>772</v>
      </c>
      <c r="L536" s="508">
        <v>5.5E-2</v>
      </c>
      <c r="M536" s="516">
        <f t="shared" si="336"/>
        <v>587.92263620356869</v>
      </c>
      <c r="N536" s="513">
        <f t="shared" si="334"/>
        <v>511.23707495962498</v>
      </c>
      <c r="O536" s="515">
        <f t="shared" si="335"/>
        <v>5.4999999999999917E-2</v>
      </c>
      <c r="P536" s="257">
        <v>557.27264095124997</v>
      </c>
      <c r="Q536" s="257">
        <v>484.58490517500002</v>
      </c>
      <c r="R536" s="360">
        <v>9.0000000000000038E-2</v>
      </c>
    </row>
    <row r="537" spans="1:18" s="269" customFormat="1" ht="14.25" customHeight="1" x14ac:dyDescent="0.2">
      <c r="A537" s="567" t="s">
        <v>741</v>
      </c>
      <c r="B537" s="255"/>
      <c r="C537" s="567"/>
      <c r="D537" s="567"/>
      <c r="E537" s="507"/>
      <c r="F537" s="255"/>
      <c r="G537" s="513"/>
      <c r="H537" s="513"/>
      <c r="I537" s="503"/>
      <c r="J537" s="516"/>
      <c r="K537" s="516"/>
      <c r="L537" s="508"/>
      <c r="M537" s="516"/>
      <c r="N537" s="516"/>
      <c r="O537" s="255"/>
      <c r="P537" s="255"/>
      <c r="Q537" s="255"/>
      <c r="R537" s="593"/>
    </row>
    <row r="538" spans="1:18" x14ac:dyDescent="0.2">
      <c r="A538" s="376" t="s">
        <v>186</v>
      </c>
      <c r="B538" s="255" t="s">
        <v>19</v>
      </c>
      <c r="C538" s="517">
        <f>D538*1.15</f>
        <v>96.998112750000004</v>
      </c>
      <c r="D538" s="517">
        <f>H538*1.03</f>
        <v>84.346185000000006</v>
      </c>
      <c r="E538" s="507">
        <v>0.03</v>
      </c>
      <c r="F538" s="255" t="s">
        <v>19</v>
      </c>
      <c r="G538" s="513">
        <f t="shared" ref="G538:G594" si="339">H538*1.15</f>
        <v>94.172924999999992</v>
      </c>
      <c r="H538" s="513">
        <f t="shared" ref="H538:H574" si="340">K538*1.05</f>
        <v>81.889499999999998</v>
      </c>
      <c r="I538" s="503">
        <v>5.5E-2</v>
      </c>
      <c r="J538" s="516" t="s">
        <v>801</v>
      </c>
      <c r="K538" s="516" t="s">
        <v>773</v>
      </c>
      <c r="L538" s="508">
        <v>5.5E-2</v>
      </c>
      <c r="M538" s="516">
        <f t="shared" si="336"/>
        <v>85.002892795734368</v>
      </c>
      <c r="N538" s="513">
        <f t="shared" si="334"/>
        <v>73.915558952812503</v>
      </c>
      <c r="O538" s="515">
        <f t="shared" si="335"/>
        <v>5.4999999999999993E-2</v>
      </c>
      <c r="P538" s="257">
        <v>80.571462365624996</v>
      </c>
      <c r="Q538" s="257">
        <v>70.062141187500004</v>
      </c>
      <c r="R538" s="360">
        <v>9.0000000000000135E-2</v>
      </c>
    </row>
    <row r="539" spans="1:18" x14ac:dyDescent="0.2">
      <c r="A539" s="376" t="s">
        <v>187</v>
      </c>
      <c r="B539" s="255" t="s">
        <v>19</v>
      </c>
      <c r="C539" s="517">
        <f t="shared" ref="C539:C543" si="341">D539*1.15</f>
        <v>884.43772200000001</v>
      </c>
      <c r="D539" s="517">
        <f t="shared" ref="D539:D543" si="342">H539*1.03</f>
        <v>769.07628000000011</v>
      </c>
      <c r="E539" s="507">
        <v>0.03</v>
      </c>
      <c r="F539" s="255" t="s">
        <v>19</v>
      </c>
      <c r="G539" s="513">
        <f t="shared" si="339"/>
        <v>858.67740000000003</v>
      </c>
      <c r="H539" s="513">
        <f t="shared" si="340"/>
        <v>746.67600000000004</v>
      </c>
      <c r="I539" s="503">
        <v>5.5E-2</v>
      </c>
      <c r="J539" s="516" t="s">
        <v>800</v>
      </c>
      <c r="K539" s="516" t="s">
        <v>774</v>
      </c>
      <c r="L539" s="508">
        <v>5.5E-2</v>
      </c>
      <c r="M539" s="516">
        <f t="shared" si="336"/>
        <v>775.15928849377906</v>
      </c>
      <c r="N539" s="513">
        <f t="shared" si="334"/>
        <v>674.05155521198185</v>
      </c>
      <c r="O539" s="515">
        <f t="shared" si="335"/>
        <v>5.4999999999999855E-2</v>
      </c>
      <c r="P539" s="257">
        <v>734.74814075239738</v>
      </c>
      <c r="Q539" s="257">
        <v>638.91142674121511</v>
      </c>
      <c r="R539" s="360">
        <v>9.0000000000000011E-2</v>
      </c>
    </row>
    <row r="540" spans="1:18" x14ac:dyDescent="0.2">
      <c r="A540" s="376" t="s">
        <v>188</v>
      </c>
      <c r="B540" s="255" t="s">
        <v>19</v>
      </c>
      <c r="C540" s="517">
        <f t="shared" si="341"/>
        <v>670.81551600000012</v>
      </c>
      <c r="D540" s="517">
        <f t="shared" si="342"/>
        <v>583.31784000000016</v>
      </c>
      <c r="E540" s="507">
        <v>0.03</v>
      </c>
      <c r="F540" s="255" t="s">
        <v>19</v>
      </c>
      <c r="G540" s="513">
        <f t="shared" si="339"/>
        <v>651.27720000000011</v>
      </c>
      <c r="H540" s="513">
        <f t="shared" si="340"/>
        <v>566.32800000000009</v>
      </c>
      <c r="I540" s="503">
        <v>5.5E-2</v>
      </c>
      <c r="J540" s="516" t="s">
        <v>798</v>
      </c>
      <c r="K540" s="516" t="s">
        <v>772</v>
      </c>
      <c r="L540" s="508">
        <v>5.5E-2</v>
      </c>
      <c r="M540" s="516">
        <f t="shared" si="336"/>
        <v>587.92637178955113</v>
      </c>
      <c r="N540" s="513">
        <f t="shared" si="334"/>
        <v>511.24032329526193</v>
      </c>
      <c r="O540" s="515">
        <f t="shared" si="335"/>
        <v>5.4999999999999966E-2</v>
      </c>
      <c r="P540" s="257">
        <v>557.27618179104377</v>
      </c>
      <c r="Q540" s="257">
        <v>484.58798416612507</v>
      </c>
      <c r="R540" s="360">
        <v>9.0000000000000052E-2</v>
      </c>
    </row>
    <row r="541" spans="1:18" x14ac:dyDescent="0.2">
      <c r="A541" s="376" t="s">
        <v>189</v>
      </c>
      <c r="B541" s="255" t="s">
        <v>19</v>
      </c>
      <c r="C541" s="517">
        <f t="shared" si="341"/>
        <v>670.81551600000012</v>
      </c>
      <c r="D541" s="517">
        <f t="shared" si="342"/>
        <v>583.31784000000016</v>
      </c>
      <c r="E541" s="507">
        <v>0.03</v>
      </c>
      <c r="F541" s="255" t="s">
        <v>19</v>
      </c>
      <c r="G541" s="513">
        <f t="shared" si="339"/>
        <v>651.27720000000011</v>
      </c>
      <c r="H541" s="513">
        <f t="shared" si="340"/>
        <v>566.32800000000009</v>
      </c>
      <c r="I541" s="503">
        <v>5.5E-2</v>
      </c>
      <c r="J541" s="516" t="s">
        <v>798</v>
      </c>
      <c r="K541" s="516" t="s">
        <v>772</v>
      </c>
      <c r="L541" s="508">
        <v>5.5E-2</v>
      </c>
      <c r="M541" s="516">
        <f t="shared" si="336"/>
        <v>587.92637178955113</v>
      </c>
      <c r="N541" s="513">
        <f t="shared" si="334"/>
        <v>511.24032329526193</v>
      </c>
      <c r="O541" s="515">
        <f t="shared" si="335"/>
        <v>5.4999999999999966E-2</v>
      </c>
      <c r="P541" s="257">
        <v>557.27618179104377</v>
      </c>
      <c r="Q541" s="257">
        <v>484.58798416612507</v>
      </c>
      <c r="R541" s="360">
        <v>9.0000000000000052E-2</v>
      </c>
    </row>
    <row r="542" spans="1:18" x14ac:dyDescent="0.2">
      <c r="A542" s="342" t="s">
        <v>747</v>
      </c>
      <c r="B542" s="312" t="s">
        <v>19</v>
      </c>
      <c r="C542" s="517">
        <f t="shared" si="341"/>
        <v>670.81551600000012</v>
      </c>
      <c r="D542" s="517">
        <f t="shared" si="342"/>
        <v>583.31784000000016</v>
      </c>
      <c r="E542" s="507">
        <v>0.03</v>
      </c>
      <c r="F542" s="312" t="s">
        <v>19</v>
      </c>
      <c r="G542" s="513">
        <f t="shared" si="339"/>
        <v>651.27720000000011</v>
      </c>
      <c r="H542" s="513">
        <f t="shared" si="340"/>
        <v>566.32800000000009</v>
      </c>
      <c r="I542" s="503">
        <v>5.5E-2</v>
      </c>
      <c r="J542" s="513" t="s">
        <v>798</v>
      </c>
      <c r="K542" s="513" t="s">
        <v>772</v>
      </c>
      <c r="L542" s="503">
        <v>5.5E-2</v>
      </c>
      <c r="M542" s="516">
        <f t="shared" si="336"/>
        <v>587.92599999999993</v>
      </c>
      <c r="N542" s="513" t="s">
        <v>748</v>
      </c>
      <c r="O542" s="515"/>
      <c r="P542" s="257"/>
      <c r="Q542" s="257"/>
      <c r="R542" s="360"/>
    </row>
    <row r="543" spans="1:18" x14ac:dyDescent="0.2">
      <c r="A543" s="342" t="s">
        <v>749</v>
      </c>
      <c r="B543" s="312" t="s">
        <v>19</v>
      </c>
      <c r="C543" s="517">
        <f t="shared" si="341"/>
        <v>1341.6310320000002</v>
      </c>
      <c r="D543" s="517">
        <f t="shared" si="342"/>
        <v>1166.6356800000003</v>
      </c>
      <c r="E543" s="507">
        <v>0.03</v>
      </c>
      <c r="F543" s="312" t="s">
        <v>19</v>
      </c>
      <c r="G543" s="513">
        <f>H543*1.15</f>
        <v>1302.5544000000002</v>
      </c>
      <c r="H543" s="513">
        <f>1078.72*1.05</f>
        <v>1132.6560000000002</v>
      </c>
      <c r="I543" s="503">
        <v>5.5E-2</v>
      </c>
      <c r="J543" s="513" t="s">
        <v>799</v>
      </c>
      <c r="K543" s="513" t="s">
        <v>775</v>
      </c>
      <c r="L543" s="503">
        <v>5.5E-2</v>
      </c>
      <c r="M543" s="516">
        <v>1175.8499999999999</v>
      </c>
      <c r="N543" s="513" t="s">
        <v>750</v>
      </c>
      <c r="O543" s="515"/>
      <c r="P543" s="257"/>
      <c r="Q543" s="257"/>
      <c r="R543" s="360"/>
    </row>
    <row r="544" spans="1:18" s="244" customFormat="1" ht="12.75" x14ac:dyDescent="0.2">
      <c r="A544" s="492" t="s">
        <v>2</v>
      </c>
      <c r="B544" s="493" t="s">
        <v>666</v>
      </c>
      <c r="C544" s="1032" t="s">
        <v>938</v>
      </c>
      <c r="D544" s="1033"/>
      <c r="E544" s="1034"/>
      <c r="F544" s="493" t="s">
        <v>666</v>
      </c>
      <c r="G544" s="1032" t="s">
        <v>849</v>
      </c>
      <c r="H544" s="1033"/>
      <c r="I544" s="1034"/>
      <c r="J544" s="1032" t="s">
        <v>766</v>
      </c>
      <c r="K544" s="1033"/>
      <c r="L544" s="1034"/>
      <c r="M544" s="996" t="s">
        <v>699</v>
      </c>
      <c r="N544" s="997"/>
      <c r="O544" s="998"/>
      <c r="P544" s="996" t="s">
        <v>664</v>
      </c>
      <c r="Q544" s="997"/>
      <c r="R544" s="998"/>
    </row>
    <row r="545" spans="1:18" s="244" customFormat="1" ht="12.75" x14ac:dyDescent="0.2">
      <c r="A545" s="271"/>
      <c r="B545" s="312"/>
      <c r="C545" s="1032" t="s">
        <v>8</v>
      </c>
      <c r="D545" s="1033"/>
      <c r="E545" s="1034"/>
      <c r="F545" s="312"/>
      <c r="G545" s="1032" t="s">
        <v>8</v>
      </c>
      <c r="H545" s="1033"/>
      <c r="I545" s="1034"/>
      <c r="J545" s="1033" t="s">
        <v>8</v>
      </c>
      <c r="K545" s="1033"/>
      <c r="L545" s="1034"/>
      <c r="M545" s="999" t="s">
        <v>8</v>
      </c>
      <c r="N545" s="1000"/>
      <c r="O545" s="1001"/>
      <c r="P545" s="999" t="s">
        <v>8</v>
      </c>
      <c r="Q545" s="1000"/>
      <c r="R545" s="1001"/>
    </row>
    <row r="546" spans="1:18" s="244" customFormat="1" ht="13.5" customHeight="1" x14ac:dyDescent="0.2">
      <c r="A546" s="271"/>
      <c r="B546" s="312"/>
      <c r="C546" s="495" t="s">
        <v>9</v>
      </c>
      <c r="D546" s="493" t="s">
        <v>10</v>
      </c>
      <c r="E546" s="496" t="s">
        <v>11</v>
      </c>
      <c r="F546" s="312"/>
      <c r="G546" s="495" t="s">
        <v>9</v>
      </c>
      <c r="H546" s="493" t="s">
        <v>10</v>
      </c>
      <c r="I546" s="496" t="s">
        <v>11</v>
      </c>
      <c r="J546" s="495" t="s">
        <v>9</v>
      </c>
      <c r="K546" s="493" t="s">
        <v>10</v>
      </c>
      <c r="L546" s="496" t="s">
        <v>11</v>
      </c>
      <c r="M546" s="273" t="s">
        <v>9</v>
      </c>
      <c r="N546" s="274" t="s">
        <v>10</v>
      </c>
      <c r="O546" s="497" t="s">
        <v>11</v>
      </c>
      <c r="P546" s="273" t="s">
        <v>9</v>
      </c>
      <c r="Q546" s="274" t="s">
        <v>10</v>
      </c>
      <c r="R546" s="497" t="s">
        <v>11</v>
      </c>
    </row>
    <row r="547" spans="1:18" s="244" customFormat="1" ht="12.75" x14ac:dyDescent="0.2">
      <c r="A547" s="271"/>
      <c r="B547" s="312"/>
      <c r="C547" s="1043" t="s">
        <v>939</v>
      </c>
      <c r="D547" s="1043"/>
      <c r="E547" s="1043"/>
      <c r="F547" s="312"/>
      <c r="G547" s="1043" t="s">
        <v>850</v>
      </c>
      <c r="H547" s="1043"/>
      <c r="I547" s="1043"/>
      <c r="J547" s="1043" t="s">
        <v>767</v>
      </c>
      <c r="K547" s="1043"/>
      <c r="L547" s="1043"/>
      <c r="M547" s="1038" t="s">
        <v>700</v>
      </c>
      <c r="N547" s="1038"/>
      <c r="O547" s="1039"/>
      <c r="P547" s="1052" t="s">
        <v>665</v>
      </c>
      <c r="Q547" s="1052"/>
      <c r="R547" s="1053"/>
    </row>
    <row r="548" spans="1:18" x14ac:dyDescent="0.2">
      <c r="A548" s="342"/>
      <c r="B548" s="312"/>
      <c r="C548" s="342"/>
      <c r="D548" s="342"/>
      <c r="E548" s="512"/>
      <c r="F548" s="312"/>
      <c r="G548" s="532"/>
      <c r="H548" s="532"/>
      <c r="I548" s="503"/>
      <c r="J548" s="620"/>
      <c r="K548" s="620"/>
      <c r="L548" s="503"/>
      <c r="M548" s="530"/>
      <c r="N548" s="532"/>
      <c r="O548" s="515"/>
      <c r="P548" s="257"/>
      <c r="Q548" s="257"/>
      <c r="R548" s="360"/>
    </row>
    <row r="549" spans="1:18" x14ac:dyDescent="0.2">
      <c r="A549" s="342" t="s">
        <v>751</v>
      </c>
      <c r="B549" s="312" t="s">
        <v>19</v>
      </c>
      <c r="C549" s="517">
        <f>D549*1.15</f>
        <v>670.81551600000012</v>
      </c>
      <c r="D549" s="517">
        <f>H549*1.03</f>
        <v>583.31784000000016</v>
      </c>
      <c r="E549" s="507">
        <v>0.03</v>
      </c>
      <c r="F549" s="312" t="s">
        <v>19</v>
      </c>
      <c r="G549" s="513">
        <f t="shared" si="339"/>
        <v>651.27720000000011</v>
      </c>
      <c r="H549" s="513">
        <f t="shared" si="340"/>
        <v>566.32800000000009</v>
      </c>
      <c r="I549" s="503">
        <v>5.5E-2</v>
      </c>
      <c r="J549" s="513" t="s">
        <v>798</v>
      </c>
      <c r="K549" s="513" t="s">
        <v>772</v>
      </c>
      <c r="L549" s="503">
        <v>5.5E-2</v>
      </c>
      <c r="M549" s="516">
        <f t="shared" si="336"/>
        <v>587.92599999999993</v>
      </c>
      <c r="N549" s="513" t="s">
        <v>748</v>
      </c>
      <c r="O549" s="515"/>
      <c r="P549" s="257"/>
      <c r="Q549" s="257"/>
      <c r="R549" s="360"/>
    </row>
    <row r="550" spans="1:18" ht="25.5" x14ac:dyDescent="0.2">
      <c r="A550" s="270" t="s">
        <v>755</v>
      </c>
      <c r="B550" s="255"/>
      <c r="C550" s="270"/>
      <c r="D550" s="270"/>
      <c r="E550" s="512"/>
      <c r="F550" s="255"/>
      <c r="G550" s="513"/>
      <c r="H550" s="513"/>
      <c r="I550" s="503"/>
      <c r="J550" s="516"/>
      <c r="K550" s="516"/>
      <c r="L550" s="508"/>
      <c r="M550" s="516"/>
      <c r="N550" s="513"/>
      <c r="O550" s="515"/>
      <c r="P550" s="257"/>
      <c r="Q550" s="257"/>
      <c r="R550" s="360"/>
    </row>
    <row r="551" spans="1:18" x14ac:dyDescent="0.2">
      <c r="A551" s="342" t="s">
        <v>752</v>
      </c>
      <c r="B551" s="312" t="s">
        <v>19</v>
      </c>
      <c r="C551" s="517">
        <f t="shared" ref="C551:C553" si="343">D551*1.15</f>
        <v>670.81551600000012</v>
      </c>
      <c r="D551" s="517">
        <f t="shared" ref="D551:D553" si="344">H551*1.03</f>
        <v>583.31784000000016</v>
      </c>
      <c r="E551" s="507">
        <v>0.03</v>
      </c>
      <c r="F551" s="312" t="s">
        <v>19</v>
      </c>
      <c r="G551" s="513">
        <f t="shared" si="339"/>
        <v>651.27720000000011</v>
      </c>
      <c r="H551" s="513">
        <f t="shared" ref="H551" si="345">K551*1.05</f>
        <v>566.32800000000009</v>
      </c>
      <c r="I551" s="503">
        <v>5.5E-2</v>
      </c>
      <c r="J551" s="513" t="s">
        <v>798</v>
      </c>
      <c r="K551" s="513" t="s">
        <v>772</v>
      </c>
      <c r="L551" s="503">
        <v>5.5E-2</v>
      </c>
      <c r="M551" s="516">
        <f t="shared" si="336"/>
        <v>587.92599999999993</v>
      </c>
      <c r="N551" s="513" t="s">
        <v>748</v>
      </c>
      <c r="O551" s="515"/>
      <c r="P551" s="257"/>
      <c r="Q551" s="257"/>
      <c r="R551" s="360"/>
    </row>
    <row r="552" spans="1:18" x14ac:dyDescent="0.2">
      <c r="A552" s="342" t="s">
        <v>753</v>
      </c>
      <c r="B552" s="312" t="s">
        <v>19</v>
      </c>
      <c r="C552" s="517">
        <f t="shared" si="343"/>
        <v>1341.6310320000002</v>
      </c>
      <c r="D552" s="517">
        <f t="shared" si="344"/>
        <v>1166.6356800000003</v>
      </c>
      <c r="E552" s="507">
        <v>0.03</v>
      </c>
      <c r="F552" s="312" t="s">
        <v>19</v>
      </c>
      <c r="G552" s="513">
        <f>H552*1.15</f>
        <v>1302.5544000000002</v>
      </c>
      <c r="H552" s="513">
        <f>1078.72*1.05</f>
        <v>1132.6560000000002</v>
      </c>
      <c r="I552" s="503">
        <v>5.5E-2</v>
      </c>
      <c r="J552" s="513" t="s">
        <v>799</v>
      </c>
      <c r="K552" s="513" t="s">
        <v>775</v>
      </c>
      <c r="L552" s="503">
        <v>5.5E-2</v>
      </c>
      <c r="M552" s="516">
        <v>1175.8499999999999</v>
      </c>
      <c r="N552" s="513" t="s">
        <v>750</v>
      </c>
      <c r="O552" s="515"/>
      <c r="P552" s="257"/>
      <c r="Q552" s="257"/>
      <c r="R552" s="360"/>
    </row>
    <row r="553" spans="1:18" x14ac:dyDescent="0.2">
      <c r="A553" s="376" t="s">
        <v>190</v>
      </c>
      <c r="B553" s="255" t="s">
        <v>19</v>
      </c>
      <c r="C553" s="517">
        <f t="shared" si="343"/>
        <v>670.81551600000012</v>
      </c>
      <c r="D553" s="517">
        <f t="shared" si="344"/>
        <v>583.31784000000016</v>
      </c>
      <c r="E553" s="507">
        <v>0.03</v>
      </c>
      <c r="F553" s="255" t="s">
        <v>19</v>
      </c>
      <c r="G553" s="513">
        <f t="shared" si="339"/>
        <v>651.27720000000011</v>
      </c>
      <c r="H553" s="513">
        <f t="shared" si="340"/>
        <v>566.32800000000009</v>
      </c>
      <c r="I553" s="503">
        <v>5.5E-2</v>
      </c>
      <c r="J553" s="516" t="s">
        <v>798</v>
      </c>
      <c r="K553" s="516" t="s">
        <v>772</v>
      </c>
      <c r="L553" s="508">
        <v>5.5E-2</v>
      </c>
      <c r="M553" s="516">
        <f>N553*1.15</f>
        <v>587.92637178955113</v>
      </c>
      <c r="N553" s="513">
        <f t="shared" si="334"/>
        <v>511.24032329526193</v>
      </c>
      <c r="O553" s="515">
        <f t="shared" si="335"/>
        <v>5.4999999999999966E-2</v>
      </c>
      <c r="P553" s="257">
        <v>557.27618179104377</v>
      </c>
      <c r="Q553" s="257">
        <v>484.58798416612507</v>
      </c>
      <c r="R553" s="360">
        <v>9.0000000000000052E-2</v>
      </c>
    </row>
    <row r="554" spans="1:18" s="269" customFormat="1" ht="12.75" x14ac:dyDescent="0.2">
      <c r="A554" s="567" t="s">
        <v>742</v>
      </c>
      <c r="B554" s="255"/>
      <c r="C554" s="567"/>
      <c r="D554" s="567"/>
      <c r="E554" s="507"/>
      <c r="F554" s="255"/>
      <c r="G554" s="513"/>
      <c r="H554" s="513"/>
      <c r="I554" s="503"/>
      <c r="J554" s="516"/>
      <c r="K554" s="516"/>
      <c r="L554" s="508"/>
      <c r="M554" s="516"/>
      <c r="N554" s="516"/>
      <c r="O554" s="255"/>
      <c r="P554" s="257"/>
      <c r="Q554" s="257"/>
      <c r="R554" s="360"/>
    </row>
    <row r="555" spans="1:18" x14ac:dyDescent="0.2">
      <c r="A555" s="376" t="s">
        <v>192</v>
      </c>
      <c r="B555" s="255" t="s">
        <v>19</v>
      </c>
      <c r="C555" s="517">
        <f t="shared" ref="C555:C559" si="346">D555*1.15</f>
        <v>2772.3998347500001</v>
      </c>
      <c r="D555" s="517">
        <f t="shared" ref="D555:D559" si="347">H555*1.03</f>
        <v>2410.7824650000002</v>
      </c>
      <c r="E555" s="507">
        <v>0.03</v>
      </c>
      <c r="F555" s="255" t="s">
        <v>19</v>
      </c>
      <c r="G555" s="513">
        <f t="shared" si="339"/>
        <v>2691.6503250000001</v>
      </c>
      <c r="H555" s="513">
        <f>2229.11*1.05</f>
        <v>2340.5655000000002</v>
      </c>
      <c r="I555" s="503">
        <v>5.5E-2</v>
      </c>
      <c r="J555" s="516" t="s">
        <v>797</v>
      </c>
      <c r="K555" s="516" t="s">
        <v>776</v>
      </c>
      <c r="L555" s="508">
        <v>5.5E-2</v>
      </c>
      <c r="M555" s="516">
        <f t="shared" ref="M555:M566" si="348">N555*1.15</f>
        <v>2429.8304033390218</v>
      </c>
      <c r="N555" s="513">
        <f t="shared" si="334"/>
        <v>2112.8960029034974</v>
      </c>
      <c r="O555" s="515">
        <f t="shared" si="335"/>
        <v>5.4999999999999889E-2</v>
      </c>
      <c r="P555" s="257">
        <v>2303.1567804161346</v>
      </c>
      <c r="Q555" s="257">
        <v>2002.745026448813</v>
      </c>
      <c r="R555" s="360">
        <v>9.0000000000000066E-2</v>
      </c>
    </row>
    <row r="556" spans="1:18" x14ac:dyDescent="0.2">
      <c r="A556" s="376" t="s">
        <v>193</v>
      </c>
      <c r="B556" s="255" t="s">
        <v>19</v>
      </c>
      <c r="C556" s="517">
        <f t="shared" si="346"/>
        <v>3326.0813302499996</v>
      </c>
      <c r="D556" s="517">
        <f t="shared" si="347"/>
        <v>2892.244635</v>
      </c>
      <c r="E556" s="507">
        <v>0.03</v>
      </c>
      <c r="F556" s="255" t="s">
        <v>19</v>
      </c>
      <c r="G556" s="513">
        <f t="shared" si="339"/>
        <v>3229.2051749999996</v>
      </c>
      <c r="H556" s="513">
        <f>2674.29*1.05</f>
        <v>2808.0045</v>
      </c>
      <c r="I556" s="503">
        <v>5.5E-2</v>
      </c>
      <c r="J556" s="516" t="s">
        <v>796</v>
      </c>
      <c r="K556" s="516" t="s">
        <v>777</v>
      </c>
      <c r="L556" s="508">
        <v>5.5E-2</v>
      </c>
      <c r="M556" s="516">
        <f t="shared" si="348"/>
        <v>2915.1022467487301</v>
      </c>
      <c r="N556" s="513">
        <f t="shared" si="334"/>
        <v>2534.8715189119393</v>
      </c>
      <c r="O556" s="515">
        <f t="shared" si="335"/>
        <v>5.5000000000000007E-2</v>
      </c>
      <c r="P556" s="257">
        <v>2763.1300917049575</v>
      </c>
      <c r="Q556" s="257">
        <v>2402.7218188738761</v>
      </c>
      <c r="R556" s="360">
        <v>9.0000000000000038E-2</v>
      </c>
    </row>
    <row r="557" spans="1:18" x14ac:dyDescent="0.2">
      <c r="A557" s="376" t="s">
        <v>194</v>
      </c>
      <c r="B557" s="255" t="s">
        <v>19</v>
      </c>
      <c r="C557" s="517">
        <f t="shared" si="346"/>
        <v>638.6403502500001</v>
      </c>
      <c r="D557" s="517">
        <f t="shared" si="347"/>
        <v>555.33943500000009</v>
      </c>
      <c r="E557" s="507">
        <v>0.03</v>
      </c>
      <c r="F557" s="255" t="s">
        <v>19</v>
      </c>
      <c r="G557" s="513">
        <f t="shared" si="339"/>
        <v>620.039175</v>
      </c>
      <c r="H557" s="513">
        <f>513.49*1.05</f>
        <v>539.16450000000009</v>
      </c>
      <c r="I557" s="503">
        <v>5.5E-2</v>
      </c>
      <c r="J557" s="516" t="s">
        <v>795</v>
      </c>
      <c r="K557" s="516" t="s">
        <v>778</v>
      </c>
      <c r="L557" s="508">
        <v>5.5E-2</v>
      </c>
      <c r="M557" s="516">
        <f t="shared" si="348"/>
        <v>559.72878934059622</v>
      </c>
      <c r="N557" s="513">
        <f t="shared" si="334"/>
        <v>486.7206863831272</v>
      </c>
      <c r="O557" s="515">
        <f t="shared" si="335"/>
        <v>5.4999999999999959E-2</v>
      </c>
      <c r="P557" s="257">
        <v>530.54861548871679</v>
      </c>
      <c r="Q557" s="257">
        <v>461.34662216410163</v>
      </c>
      <c r="R557" s="360">
        <v>9.0000000000000052E-2</v>
      </c>
    </row>
    <row r="558" spans="1:18" x14ac:dyDescent="0.2">
      <c r="A558" s="376" t="s">
        <v>195</v>
      </c>
      <c r="B558" s="255" t="s">
        <v>19</v>
      </c>
      <c r="C558" s="517">
        <f t="shared" si="346"/>
        <v>4826.9340367499999</v>
      </c>
      <c r="D558" s="517">
        <f t="shared" si="347"/>
        <v>4197.3339450000003</v>
      </c>
      <c r="E558" s="507">
        <v>0.03</v>
      </c>
      <c r="F558" s="255" t="s">
        <v>19</v>
      </c>
      <c r="G558" s="513">
        <f t="shared" si="339"/>
        <v>4686.3437249999997</v>
      </c>
      <c r="H558" s="513">
        <f>3881.03*1.05</f>
        <v>4075.0815000000002</v>
      </c>
      <c r="I558" s="503">
        <v>5.5E-2</v>
      </c>
      <c r="J558" s="516" t="s">
        <v>794</v>
      </c>
      <c r="K558" s="516" t="s">
        <v>779</v>
      </c>
      <c r="L558" s="508">
        <v>5.5E-2</v>
      </c>
      <c r="M558" s="516">
        <f t="shared" si="348"/>
        <v>4230.5082915277599</v>
      </c>
      <c r="N558" s="513">
        <f t="shared" si="334"/>
        <v>3678.7028621980526</v>
      </c>
      <c r="O558" s="515">
        <f t="shared" si="335"/>
        <v>5.4999999999999945E-2</v>
      </c>
      <c r="P558" s="257">
        <v>4009.9604659030906</v>
      </c>
      <c r="Q558" s="257">
        <v>3486.9221442635571</v>
      </c>
      <c r="R558" s="360">
        <v>9.0000000000000066E-2</v>
      </c>
    </row>
    <row r="559" spans="1:18" x14ac:dyDescent="0.2">
      <c r="A559" s="376" t="s">
        <v>196</v>
      </c>
      <c r="B559" s="255" t="s">
        <v>19</v>
      </c>
      <c r="C559" s="517">
        <f t="shared" si="346"/>
        <v>183.00169649999995</v>
      </c>
      <c r="D559" s="517">
        <f t="shared" si="347"/>
        <v>159.13190999999998</v>
      </c>
      <c r="E559" s="507">
        <v>0.03</v>
      </c>
      <c r="F559" s="255" t="s">
        <v>19</v>
      </c>
      <c r="G559" s="513">
        <f t="shared" si="339"/>
        <v>177.67154999999997</v>
      </c>
      <c r="H559" s="513">
        <f t="shared" si="340"/>
        <v>154.49699999999999</v>
      </c>
      <c r="I559" s="503">
        <v>5.5E-2</v>
      </c>
      <c r="J559" s="516" t="s">
        <v>793</v>
      </c>
      <c r="K559" s="516" t="s">
        <v>780</v>
      </c>
      <c r="L559" s="508">
        <v>5.5E-2</v>
      </c>
      <c r="M559" s="516">
        <f t="shared" si="348"/>
        <v>160.39050153469103</v>
      </c>
      <c r="N559" s="513">
        <f t="shared" si="334"/>
        <v>139.47000133451394</v>
      </c>
      <c r="O559" s="515">
        <f t="shared" si="335"/>
        <v>5.4999999999999924E-2</v>
      </c>
      <c r="P559" s="257">
        <v>152.02891140729008</v>
      </c>
      <c r="Q559" s="257">
        <v>132.19905339764355</v>
      </c>
      <c r="R559" s="360">
        <v>9.0000000000000191E-2</v>
      </c>
    </row>
    <row r="560" spans="1:18" x14ac:dyDescent="0.2">
      <c r="A560" s="567" t="s">
        <v>197</v>
      </c>
      <c r="B560" s="255"/>
      <c r="C560" s="567"/>
      <c r="D560" s="567"/>
      <c r="E560" s="507"/>
      <c r="F560" s="255"/>
      <c r="G560" s="513"/>
      <c r="H560" s="513"/>
      <c r="I560" s="503"/>
      <c r="J560" s="516"/>
      <c r="K560" s="516"/>
      <c r="L560" s="508"/>
      <c r="M560" s="516"/>
      <c r="N560" s="516"/>
      <c r="O560" s="255"/>
      <c r="P560" s="257"/>
      <c r="Q560" s="257"/>
      <c r="R560" s="360"/>
    </row>
    <row r="561" spans="1:18" x14ac:dyDescent="0.2">
      <c r="A561" s="376" t="s">
        <v>198</v>
      </c>
      <c r="B561" s="255" t="s">
        <v>19</v>
      </c>
      <c r="C561" s="517">
        <f>D561*1.15</f>
        <v>3.9674827499999994</v>
      </c>
      <c r="D561" s="517">
        <f>H561*1.03</f>
        <v>3.4499849999999999</v>
      </c>
      <c r="E561" s="507">
        <v>0.03</v>
      </c>
      <c r="F561" s="255" t="s">
        <v>19</v>
      </c>
      <c r="G561" s="513">
        <f t="shared" si="339"/>
        <v>3.8519249999999996</v>
      </c>
      <c r="H561" s="513">
        <f t="shared" si="340"/>
        <v>3.3494999999999999</v>
      </c>
      <c r="I561" s="503">
        <v>5.5E-2</v>
      </c>
      <c r="J561" s="516" t="s">
        <v>792</v>
      </c>
      <c r="K561" s="516" t="s">
        <v>781</v>
      </c>
      <c r="L561" s="508">
        <v>5.5E-2</v>
      </c>
      <c r="M561" s="516">
        <f t="shared" si="348"/>
        <v>3.4718975601187494</v>
      </c>
      <c r="N561" s="513">
        <f t="shared" si="334"/>
        <v>3.0190413566249998</v>
      </c>
      <c r="O561" s="515">
        <f t="shared" si="335"/>
        <v>5.499999999999991E-2</v>
      </c>
      <c r="P561" s="257">
        <v>3.2908981612499999</v>
      </c>
      <c r="Q561" s="257">
        <v>2.8616505750000001</v>
      </c>
      <c r="R561" s="360">
        <v>9.0000000000000094E-2</v>
      </c>
    </row>
    <row r="562" spans="1:18" x14ac:dyDescent="0.2">
      <c r="A562" s="376" t="s">
        <v>199</v>
      </c>
      <c r="B562" s="255" t="s">
        <v>19</v>
      </c>
      <c r="C562" s="517">
        <f t="shared" ref="C562:C566" si="349">D562*1.15</f>
        <v>7.4250382500000001</v>
      </c>
      <c r="D562" s="517">
        <f t="shared" ref="D562:D566" si="350">H562*1.03</f>
        <v>6.4565550000000007</v>
      </c>
      <c r="E562" s="507">
        <v>0.03</v>
      </c>
      <c r="F562" s="255" t="s">
        <v>19</v>
      </c>
      <c r="G562" s="513">
        <f t="shared" si="339"/>
        <v>7.2087750000000002</v>
      </c>
      <c r="H562" s="513">
        <f t="shared" si="340"/>
        <v>6.2685000000000004</v>
      </c>
      <c r="I562" s="503">
        <v>5.5E-2</v>
      </c>
      <c r="J562" s="516" t="s">
        <v>791</v>
      </c>
      <c r="K562" s="516" t="s">
        <v>782</v>
      </c>
      <c r="L562" s="508">
        <v>5.5E-2</v>
      </c>
      <c r="M562" s="516">
        <f t="shared" si="348"/>
        <v>6.5043144164250002</v>
      </c>
      <c r="N562" s="513">
        <f t="shared" si="334"/>
        <v>5.6559255795000007</v>
      </c>
      <c r="O562" s="515">
        <f t="shared" si="335"/>
        <v>5.4999999999999973E-2</v>
      </c>
      <c r="P562" s="257">
        <v>6.1652269350000006</v>
      </c>
      <c r="Q562" s="257">
        <v>5.3610669000000009</v>
      </c>
      <c r="R562" s="360">
        <v>9.0000000000000038E-2</v>
      </c>
    </row>
    <row r="563" spans="1:18" x14ac:dyDescent="0.2">
      <c r="A563" s="376" t="s">
        <v>200</v>
      </c>
      <c r="B563" s="255" t="s">
        <v>19</v>
      </c>
      <c r="C563" s="517">
        <f t="shared" si="349"/>
        <v>30.931440750000004</v>
      </c>
      <c r="D563" s="517">
        <f t="shared" si="350"/>
        <v>26.896905000000004</v>
      </c>
      <c r="E563" s="507">
        <v>0.03</v>
      </c>
      <c r="F563" s="255" t="s">
        <v>19</v>
      </c>
      <c r="G563" s="513">
        <f t="shared" si="339"/>
        <v>30.030525000000001</v>
      </c>
      <c r="H563" s="513">
        <f t="shared" si="340"/>
        <v>26.113500000000002</v>
      </c>
      <c r="I563" s="503">
        <v>5.5E-2</v>
      </c>
      <c r="J563" s="516" t="s">
        <v>790</v>
      </c>
      <c r="K563" s="516" t="s">
        <v>783</v>
      </c>
      <c r="L563" s="508">
        <v>5.5E-2</v>
      </c>
      <c r="M563" s="516">
        <f t="shared" si="348"/>
        <v>27.101310068437499</v>
      </c>
      <c r="N563" s="513">
        <f t="shared" si="334"/>
        <v>23.566356581250002</v>
      </c>
      <c r="O563" s="515">
        <f t="shared" si="335"/>
        <v>5.4999999999999993E-2</v>
      </c>
      <c r="P563" s="257">
        <v>25.6884455625</v>
      </c>
      <c r="Q563" s="257">
        <v>22.337778750000002</v>
      </c>
      <c r="R563" s="360">
        <v>9.0000000000000066E-2</v>
      </c>
    </row>
    <row r="564" spans="1:18" x14ac:dyDescent="0.2">
      <c r="A564" s="376" t="s">
        <v>201</v>
      </c>
      <c r="B564" s="255" t="s">
        <v>19</v>
      </c>
      <c r="C564" s="517">
        <f t="shared" si="349"/>
        <v>61.875318750000005</v>
      </c>
      <c r="D564" s="517">
        <f t="shared" si="350"/>
        <v>53.804625000000009</v>
      </c>
      <c r="E564" s="507">
        <v>0.03</v>
      </c>
      <c r="F564" s="255" t="s">
        <v>19</v>
      </c>
      <c r="G564" s="513">
        <f t="shared" si="339"/>
        <v>60.073124999999997</v>
      </c>
      <c r="H564" s="513">
        <f t="shared" si="340"/>
        <v>52.237500000000004</v>
      </c>
      <c r="I564" s="503">
        <v>5.5E-2</v>
      </c>
      <c r="J564" s="516" t="s">
        <v>789</v>
      </c>
      <c r="K564" s="516" t="s">
        <v>784</v>
      </c>
      <c r="L564" s="508">
        <v>5.5E-2</v>
      </c>
      <c r="M564" s="516">
        <f t="shared" si="348"/>
        <v>54.231918850462499</v>
      </c>
      <c r="N564" s="513">
        <f t="shared" si="334"/>
        <v>47.158190304750001</v>
      </c>
      <c r="O564" s="515">
        <f t="shared" si="335"/>
        <v>5.4999999999999993E-2</v>
      </c>
      <c r="P564" s="257">
        <v>51.404662417499999</v>
      </c>
      <c r="Q564" s="257">
        <v>44.699706450000001</v>
      </c>
      <c r="R564" s="360">
        <v>9.0000000000000052E-2</v>
      </c>
    </row>
    <row r="565" spans="1:18" x14ac:dyDescent="0.2">
      <c r="A565" s="376" t="s">
        <v>202</v>
      </c>
      <c r="B565" s="255" t="s">
        <v>19</v>
      </c>
      <c r="C565" s="517">
        <f t="shared" si="349"/>
        <v>97.420979249999988</v>
      </c>
      <c r="D565" s="517">
        <f t="shared" si="350"/>
        <v>84.713894999999994</v>
      </c>
      <c r="E565" s="507">
        <v>0.03</v>
      </c>
      <c r="F565" s="255" t="s">
        <v>19</v>
      </c>
      <c r="G565" s="513">
        <f t="shared" si="339"/>
        <v>94.583474999999993</v>
      </c>
      <c r="H565" s="513">
        <f t="shared" si="340"/>
        <v>82.246499999999997</v>
      </c>
      <c r="I565" s="503">
        <v>5.5E-2</v>
      </c>
      <c r="J565" s="516" t="s">
        <v>788</v>
      </c>
      <c r="K565" s="516" t="s">
        <v>785</v>
      </c>
      <c r="L565" s="508">
        <v>5.5E-2</v>
      </c>
      <c r="M565" s="516">
        <f t="shared" si="348"/>
        <v>85.391100750768757</v>
      </c>
      <c r="N565" s="513">
        <f t="shared" si="334"/>
        <v>74.253131087625007</v>
      </c>
      <c r="O565" s="515">
        <f t="shared" si="335"/>
        <v>5.5000000000000028E-2</v>
      </c>
      <c r="P565" s="257">
        <v>80.939431991250004</v>
      </c>
      <c r="Q565" s="257">
        <v>70.382114775000005</v>
      </c>
      <c r="R565" s="360">
        <v>9.0000000000000149E-2</v>
      </c>
    </row>
    <row r="566" spans="1:18" x14ac:dyDescent="0.2">
      <c r="A566" s="376" t="s">
        <v>203</v>
      </c>
      <c r="B566" s="255" t="s">
        <v>19</v>
      </c>
      <c r="C566" s="517">
        <f t="shared" si="349"/>
        <v>86.62544625000001</v>
      </c>
      <c r="D566" s="517">
        <f t="shared" si="350"/>
        <v>75.326475000000016</v>
      </c>
      <c r="E566" s="507">
        <v>0.03</v>
      </c>
      <c r="F566" s="255" t="s">
        <v>19</v>
      </c>
      <c r="G566" s="513">
        <f t="shared" si="339"/>
        <v>84.102374999999995</v>
      </c>
      <c r="H566" s="513">
        <f t="shared" si="340"/>
        <v>73.132500000000007</v>
      </c>
      <c r="I566" s="503">
        <v>5.5E-2</v>
      </c>
      <c r="J566" s="516" t="s">
        <v>787</v>
      </c>
      <c r="K566" s="516" t="s">
        <v>786</v>
      </c>
      <c r="L566" s="508">
        <v>5.5E-2</v>
      </c>
      <c r="M566" s="516">
        <f t="shared" si="348"/>
        <v>75.927616262006239</v>
      </c>
      <c r="N566" s="513">
        <f t="shared" si="334"/>
        <v>66.024014140874996</v>
      </c>
      <c r="O566" s="515">
        <f t="shared" si="335"/>
        <v>5.4999999999999903E-2</v>
      </c>
      <c r="P566" s="257">
        <v>71.969304513750004</v>
      </c>
      <c r="Q566" s="257">
        <v>62.582003925000002</v>
      </c>
      <c r="R566" s="360">
        <v>9.000000000000008E-2</v>
      </c>
    </row>
    <row r="567" spans="1:18" x14ac:dyDescent="0.2">
      <c r="A567" s="376"/>
      <c r="B567" s="255"/>
      <c r="C567" s="376"/>
      <c r="D567" s="376"/>
      <c r="E567" s="507"/>
      <c r="F567" s="255"/>
      <c r="G567" s="513"/>
      <c r="H567" s="513"/>
      <c r="I567" s="503"/>
      <c r="J567" s="516"/>
      <c r="K567" s="516"/>
      <c r="L567" s="508"/>
      <c r="M567" s="516"/>
      <c r="N567" s="516"/>
      <c r="O567" s="255"/>
      <c r="P567" s="165"/>
      <c r="Q567" s="165"/>
      <c r="R567" s="360"/>
    </row>
    <row r="568" spans="1:18" s="45" customFormat="1" ht="12.75" x14ac:dyDescent="0.2">
      <c r="A568" s="270" t="s">
        <v>652</v>
      </c>
      <c r="B568" s="312"/>
      <c r="C568" s="270"/>
      <c r="D568" s="270"/>
      <c r="E568" s="512"/>
      <c r="F568" s="312"/>
      <c r="G568" s="513"/>
      <c r="H568" s="513"/>
      <c r="I568" s="503"/>
      <c r="J568" s="513"/>
      <c r="K568" s="513"/>
      <c r="L568" s="503"/>
      <c r="M568" s="513"/>
      <c r="N568" s="513"/>
      <c r="O568" s="312"/>
      <c r="P568" s="619"/>
      <c r="Q568" s="619"/>
      <c r="R568" s="621"/>
    </row>
    <row r="569" spans="1:18" s="45" customFormat="1" ht="12.75" x14ac:dyDescent="0.2">
      <c r="A569" s="342" t="s">
        <v>653</v>
      </c>
      <c r="B569" s="312" t="s">
        <v>19</v>
      </c>
      <c r="C569" s="514">
        <f>D569*1.15</f>
        <v>252.46642900921574</v>
      </c>
      <c r="D569" s="514">
        <f>H569*1.03</f>
        <v>219.53602522540501</v>
      </c>
      <c r="E569" s="507">
        <v>0.03</v>
      </c>
      <c r="F569" s="312" t="s">
        <v>19</v>
      </c>
      <c r="G569" s="513">
        <f t="shared" si="339"/>
        <v>245.11303787302501</v>
      </c>
      <c r="H569" s="513">
        <f t="shared" si="340"/>
        <v>213.14177206350001</v>
      </c>
      <c r="I569" s="503">
        <v>5.5E-2</v>
      </c>
      <c r="J569" s="513">
        <f>M569*1.055</f>
        <v>233.44098845049999</v>
      </c>
      <c r="K569" s="513">
        <f>N569*1.055</f>
        <v>202.99216387000001</v>
      </c>
      <c r="L569" s="503">
        <f t="shared" ref="L569:L574" si="351">(K569-N569)/N569</f>
        <v>5.5000000000000007E-2</v>
      </c>
      <c r="M569" s="513">
        <f>N569*1.15</f>
        <v>221.27107910000001</v>
      </c>
      <c r="N569" s="513">
        <f t="shared" ref="N569:N574" si="352">Q569*1.055</f>
        <v>192.40963400000001</v>
      </c>
      <c r="O569" s="515">
        <f t="shared" ref="O569:O574" si="353">(N569-Q569)/Q569</f>
        <v>5.4999999999999986E-2</v>
      </c>
      <c r="P569" s="316">
        <v>209.73562000000001</v>
      </c>
      <c r="Q569" s="316">
        <v>182.37880000000001</v>
      </c>
      <c r="R569" s="621">
        <v>9.0000000000000122E-2</v>
      </c>
    </row>
    <row r="570" spans="1:18" s="45" customFormat="1" ht="12.75" x14ac:dyDescent="0.2">
      <c r="A570" s="342" t="s">
        <v>657</v>
      </c>
      <c r="B570" s="312" t="s">
        <v>19</v>
      </c>
      <c r="C570" s="514">
        <f t="shared" ref="C570:C574" si="354">D570*1.15</f>
        <v>108.20205369502068</v>
      </c>
      <c r="D570" s="514">
        <f t="shared" ref="D570:D574" si="355">H570*1.03</f>
        <v>94.08874234349625</v>
      </c>
      <c r="E570" s="507">
        <v>0.03</v>
      </c>
      <c r="F570" s="312" t="s">
        <v>19</v>
      </c>
      <c r="G570" s="513">
        <f t="shared" si="339"/>
        <v>105.05053756798124</v>
      </c>
      <c r="H570" s="513">
        <f t="shared" si="340"/>
        <v>91.348293537375</v>
      </c>
      <c r="I570" s="503">
        <v>5.5E-2</v>
      </c>
      <c r="J570" s="513">
        <f t="shared" ref="J570:J574" si="356">M570*1.055</f>
        <v>100.04813101712497</v>
      </c>
      <c r="K570" s="513">
        <f t="shared" ref="K570:K574" si="357">N570*1.055</f>
        <v>86.998374797499991</v>
      </c>
      <c r="L570" s="503">
        <f t="shared" si="351"/>
        <v>5.4999999999999938E-2</v>
      </c>
      <c r="M570" s="513">
        <f t="shared" ref="M570:M574" si="358">N570*1.15</f>
        <v>94.832351674999984</v>
      </c>
      <c r="N570" s="513">
        <f t="shared" si="352"/>
        <v>82.462914499999997</v>
      </c>
      <c r="O570" s="515">
        <f t="shared" si="353"/>
        <v>5.4999999999999979E-2</v>
      </c>
      <c r="P570" s="316">
        <v>89.888484999999989</v>
      </c>
      <c r="Q570" s="316">
        <v>78.163899999999998</v>
      </c>
      <c r="R570" s="621">
        <v>9.0000000000000066E-2</v>
      </c>
    </row>
    <row r="571" spans="1:18" s="45" customFormat="1" ht="12.75" x14ac:dyDescent="0.2">
      <c r="A571" s="342" t="s">
        <v>654</v>
      </c>
      <c r="B571" s="312" t="s">
        <v>19</v>
      </c>
      <c r="C571" s="514">
        <f t="shared" si="354"/>
        <v>216.40410739004136</v>
      </c>
      <c r="D571" s="514">
        <f t="shared" si="355"/>
        <v>188.1774846869925</v>
      </c>
      <c r="E571" s="507">
        <v>0.03</v>
      </c>
      <c r="F571" s="312" t="s">
        <v>19</v>
      </c>
      <c r="G571" s="513">
        <f t="shared" si="339"/>
        <v>210.10107513596247</v>
      </c>
      <c r="H571" s="513">
        <f t="shared" si="340"/>
        <v>182.69658707475</v>
      </c>
      <c r="I571" s="503">
        <v>5.5E-2</v>
      </c>
      <c r="J571" s="513">
        <f t="shared" si="356"/>
        <v>200.09626203424995</v>
      </c>
      <c r="K571" s="513">
        <f t="shared" si="357"/>
        <v>173.99674959499998</v>
      </c>
      <c r="L571" s="503">
        <f t="shared" si="351"/>
        <v>5.4999999999999938E-2</v>
      </c>
      <c r="M571" s="513">
        <f t="shared" si="358"/>
        <v>189.66470334999997</v>
      </c>
      <c r="N571" s="513">
        <f t="shared" si="352"/>
        <v>164.92582899999999</v>
      </c>
      <c r="O571" s="515">
        <f t="shared" si="353"/>
        <v>5.4999999999999979E-2</v>
      </c>
      <c r="P571" s="316">
        <v>179.77696999999998</v>
      </c>
      <c r="Q571" s="316">
        <v>156.3278</v>
      </c>
      <c r="R571" s="621">
        <v>9.0000000000000066E-2</v>
      </c>
    </row>
    <row r="572" spans="1:18" s="45" customFormat="1" ht="12.75" x14ac:dyDescent="0.2">
      <c r="A572" s="342" t="s">
        <v>655</v>
      </c>
      <c r="B572" s="312" t="s">
        <v>19</v>
      </c>
      <c r="C572" s="514">
        <f t="shared" si="354"/>
        <v>57.714803428176559</v>
      </c>
      <c r="D572" s="514">
        <f t="shared" si="355"/>
        <v>50.186785589718752</v>
      </c>
      <c r="E572" s="507">
        <v>0.03</v>
      </c>
      <c r="F572" s="312" t="s">
        <v>19</v>
      </c>
      <c r="G572" s="513">
        <f t="shared" si="339"/>
        <v>56.033789736093745</v>
      </c>
      <c r="H572" s="513">
        <f t="shared" si="340"/>
        <v>48.725034553124999</v>
      </c>
      <c r="I572" s="503">
        <v>5.5E-2</v>
      </c>
      <c r="J572" s="513">
        <f t="shared" si="356"/>
        <v>53.365514034374996</v>
      </c>
      <c r="K572" s="513">
        <f t="shared" si="357"/>
        <v>46.4047948125</v>
      </c>
      <c r="L572" s="503">
        <f t="shared" si="351"/>
        <v>5.4999999999999986E-2</v>
      </c>
      <c r="M572" s="513">
        <f t="shared" si="358"/>
        <v>50.583425624999997</v>
      </c>
      <c r="N572" s="513">
        <f t="shared" si="352"/>
        <v>43.985587500000001</v>
      </c>
      <c r="O572" s="515">
        <f t="shared" si="353"/>
        <v>5.4999999999999966E-2</v>
      </c>
      <c r="P572" s="316">
        <v>47.946374999999996</v>
      </c>
      <c r="Q572" s="316">
        <v>41.692500000000003</v>
      </c>
      <c r="R572" s="621">
        <v>9.0000000000000066E-2</v>
      </c>
    </row>
    <row r="573" spans="1:18" s="45" customFormat="1" ht="12.75" x14ac:dyDescent="0.2">
      <c r="A573" s="342" t="s">
        <v>658</v>
      </c>
      <c r="B573" s="312" t="s">
        <v>19</v>
      </c>
      <c r="C573" s="514">
        <f t="shared" si="354"/>
        <v>36.062321619174377</v>
      </c>
      <c r="D573" s="514">
        <f t="shared" si="355"/>
        <v>31.358540538412502</v>
      </c>
      <c r="E573" s="507">
        <v>0.03</v>
      </c>
      <c r="F573" s="312" t="s">
        <v>19</v>
      </c>
      <c r="G573" s="513">
        <f t="shared" si="339"/>
        <v>35.011962737062497</v>
      </c>
      <c r="H573" s="513">
        <f t="shared" si="340"/>
        <v>30.44518498875</v>
      </c>
      <c r="I573" s="503">
        <v>5.5E-2</v>
      </c>
      <c r="J573" s="513">
        <f t="shared" si="356"/>
        <v>33.344726416249998</v>
      </c>
      <c r="K573" s="513">
        <f t="shared" si="357"/>
        <v>28.995414274999998</v>
      </c>
      <c r="L573" s="503">
        <f t="shared" si="351"/>
        <v>5.4999999999999924E-2</v>
      </c>
      <c r="M573" s="513">
        <f t="shared" si="358"/>
        <v>31.606375749999998</v>
      </c>
      <c r="N573" s="513">
        <f t="shared" si="352"/>
        <v>27.483805</v>
      </c>
      <c r="O573" s="515">
        <f t="shared" si="353"/>
        <v>5.4999999999999931E-2</v>
      </c>
      <c r="P573" s="316">
        <v>29.958649999999999</v>
      </c>
      <c r="Q573" s="316">
        <v>26.051000000000002</v>
      </c>
      <c r="R573" s="621">
        <v>9.0000000000000149E-2</v>
      </c>
    </row>
    <row r="574" spans="1:18" s="45" customFormat="1" ht="12.75" x14ac:dyDescent="0.2">
      <c r="A574" s="342" t="s">
        <v>656</v>
      </c>
      <c r="B574" s="312" t="s">
        <v>19</v>
      </c>
      <c r="C574" s="514">
        <f t="shared" si="354"/>
        <v>72.139732075846311</v>
      </c>
      <c r="D574" s="514">
        <f t="shared" si="355"/>
        <v>62.730201805083752</v>
      </c>
      <c r="E574" s="507">
        <v>0.03</v>
      </c>
      <c r="F574" s="312" t="s">
        <v>19</v>
      </c>
      <c r="G574" s="513">
        <f t="shared" si="339"/>
        <v>70.038574830918748</v>
      </c>
      <c r="H574" s="513">
        <f t="shared" si="340"/>
        <v>60.903108548624999</v>
      </c>
      <c r="I574" s="503">
        <v>5.5E-2</v>
      </c>
      <c r="J574" s="513">
        <f t="shared" si="356"/>
        <v>66.70340460087499</v>
      </c>
      <c r="K574" s="513">
        <f t="shared" si="357"/>
        <v>58.002960522499997</v>
      </c>
      <c r="L574" s="503">
        <f t="shared" si="351"/>
        <v>5.4999999999999945E-2</v>
      </c>
      <c r="M574" s="513">
        <f t="shared" si="358"/>
        <v>63.225975924999993</v>
      </c>
      <c r="N574" s="513">
        <f t="shared" si="352"/>
        <v>54.9791095</v>
      </c>
      <c r="O574" s="515">
        <f t="shared" si="353"/>
        <v>5.4999999999999931E-2</v>
      </c>
      <c r="P574" s="316">
        <v>59.929834999999997</v>
      </c>
      <c r="Q574" s="316">
        <v>52.112900000000003</v>
      </c>
      <c r="R574" s="621">
        <v>9.0000000000000024E-2</v>
      </c>
    </row>
    <row r="575" spans="1:18" x14ac:dyDescent="0.2">
      <c r="A575" s="376"/>
      <c r="B575" s="255"/>
      <c r="C575" s="376"/>
      <c r="D575" s="376"/>
      <c r="E575" s="507"/>
      <c r="F575" s="255"/>
      <c r="G575" s="513"/>
      <c r="H575" s="513"/>
      <c r="I575" s="503"/>
      <c r="J575" s="516"/>
      <c r="K575" s="516"/>
      <c r="L575" s="508"/>
      <c r="M575" s="516"/>
      <c r="N575" s="516"/>
      <c r="O575" s="255"/>
      <c r="P575" s="165"/>
      <c r="Q575" s="165"/>
      <c r="R575" s="360"/>
    </row>
    <row r="576" spans="1:18" x14ac:dyDescent="0.2">
      <c r="A576" s="399" t="s">
        <v>552</v>
      </c>
      <c r="B576" s="312"/>
      <c r="C576" s="399"/>
      <c r="D576" s="399"/>
      <c r="E576" s="512"/>
      <c r="F576" s="312"/>
      <c r="G576" s="513"/>
      <c r="H576" s="513"/>
      <c r="I576" s="503"/>
      <c r="J576" s="513"/>
      <c r="K576" s="516"/>
      <c r="L576" s="503"/>
      <c r="M576" s="513"/>
      <c r="N576" s="513"/>
      <c r="O576" s="312"/>
      <c r="P576" s="165"/>
      <c r="Q576" s="165"/>
      <c r="R576" s="360"/>
    </row>
    <row r="577" spans="1:18" x14ac:dyDescent="0.2">
      <c r="A577" s="238" t="s">
        <v>553</v>
      </c>
      <c r="B577" s="312" t="s">
        <v>19</v>
      </c>
      <c r="C577" s="513">
        <f t="shared" ref="C577" si="359">D577*1.15</f>
        <v>13.419483961019672</v>
      </c>
      <c r="D577" s="513">
        <f>H577*1.03</f>
        <v>11.669116487843194</v>
      </c>
      <c r="E577" s="503">
        <v>0.03</v>
      </c>
      <c r="F577" s="312" t="s">
        <v>19</v>
      </c>
      <c r="G577" s="513">
        <f t="shared" si="339"/>
        <v>13.028625204873469</v>
      </c>
      <c r="H577" s="513">
        <v>11.329239308585626</v>
      </c>
      <c r="I577" s="503">
        <v>0</v>
      </c>
      <c r="J577" s="513">
        <f>M577*1.055</f>
        <v>13.028625204873469</v>
      </c>
      <c r="K577" s="513">
        <f>N577*1.055</f>
        <v>11.329239308585626</v>
      </c>
      <c r="L577" s="503">
        <f t="shared" ref="L577:L581" si="360">(K577-N577)/N577</f>
        <v>5.4999999999999945E-2</v>
      </c>
      <c r="M577" s="513">
        <f>N577*1.15</f>
        <v>12.349407777131251</v>
      </c>
      <c r="N577" s="513">
        <f t="shared" ref="N577:N581" si="361">Q577*1.055</f>
        <v>10.738615458375001</v>
      </c>
      <c r="O577" s="515">
        <f t="shared" ref="O577:O581" si="362">(N577-Q577)/Q577</f>
        <v>5.4999999999999979E-2</v>
      </c>
      <c r="P577" s="257">
        <v>11.70559978875</v>
      </c>
      <c r="Q577" s="257">
        <v>10.178782425000001</v>
      </c>
      <c r="R577" s="360">
        <v>9.0000000000000163E-2</v>
      </c>
    </row>
    <row r="578" spans="1:18" x14ac:dyDescent="0.2">
      <c r="A578" s="238" t="s">
        <v>554</v>
      </c>
      <c r="B578" s="312" t="s">
        <v>19</v>
      </c>
      <c r="C578" s="513">
        <f t="shared" ref="C578:C581" si="363">D578*1.15</f>
        <v>13.419483961019672</v>
      </c>
      <c r="D578" s="513">
        <f t="shared" ref="D578:D581" si="364">H578*1.03</f>
        <v>11.669116487843194</v>
      </c>
      <c r="E578" s="503">
        <v>0.03</v>
      </c>
      <c r="F578" s="312" t="s">
        <v>19</v>
      </c>
      <c r="G578" s="513">
        <f t="shared" si="339"/>
        <v>13.028625204873469</v>
      </c>
      <c r="H578" s="513">
        <v>11.329239308585626</v>
      </c>
      <c r="I578" s="503">
        <v>0</v>
      </c>
      <c r="J578" s="513">
        <f t="shared" ref="J578:J581" si="365">M578*1.055</f>
        <v>13.028625204873469</v>
      </c>
      <c r="K578" s="513">
        <f t="shared" ref="K578:K581" si="366">N578*1.055</f>
        <v>11.329239308585626</v>
      </c>
      <c r="L578" s="503">
        <f t="shared" si="360"/>
        <v>5.4999999999999945E-2</v>
      </c>
      <c r="M578" s="513">
        <f t="shared" ref="M578:M581" si="367">N578*1.15</f>
        <v>12.349407777131251</v>
      </c>
      <c r="N578" s="513">
        <f t="shared" si="361"/>
        <v>10.738615458375001</v>
      </c>
      <c r="O578" s="515">
        <f t="shared" si="362"/>
        <v>5.4999999999999979E-2</v>
      </c>
      <c r="P578" s="257">
        <v>11.70559978875</v>
      </c>
      <c r="Q578" s="257">
        <v>10.178782425000001</v>
      </c>
      <c r="R578" s="360">
        <v>9.0000000000000163E-2</v>
      </c>
    </row>
    <row r="579" spans="1:18" x14ac:dyDescent="0.2">
      <c r="A579" s="238" t="s">
        <v>555</v>
      </c>
      <c r="B579" s="312" t="s">
        <v>19</v>
      </c>
      <c r="C579" s="513">
        <f t="shared" si="363"/>
        <v>46.968193863568864</v>
      </c>
      <c r="D579" s="513">
        <f t="shared" si="364"/>
        <v>40.841907707451192</v>
      </c>
      <c r="E579" s="503">
        <v>0.03</v>
      </c>
      <c r="F579" s="312" t="s">
        <v>19</v>
      </c>
      <c r="G579" s="513">
        <f t="shared" si="339"/>
        <v>45.600188217057145</v>
      </c>
      <c r="H579" s="513">
        <v>39.652337580049696</v>
      </c>
      <c r="I579" s="503">
        <v>0</v>
      </c>
      <c r="J579" s="513">
        <f t="shared" si="365"/>
        <v>45.600188217057145</v>
      </c>
      <c r="K579" s="513">
        <f t="shared" si="366"/>
        <v>39.652337580049696</v>
      </c>
      <c r="L579" s="503">
        <f t="shared" si="360"/>
        <v>5.5000000000000007E-2</v>
      </c>
      <c r="M579" s="513">
        <f t="shared" si="367"/>
        <v>43.222927219959381</v>
      </c>
      <c r="N579" s="513">
        <f t="shared" si="361"/>
        <v>37.585154104312508</v>
      </c>
      <c r="O579" s="515">
        <f t="shared" si="362"/>
        <v>5.4999999999999979E-2</v>
      </c>
      <c r="P579" s="257">
        <v>40.96959926062501</v>
      </c>
      <c r="Q579" s="257">
        <v>35.625738487500008</v>
      </c>
      <c r="R579" s="360">
        <v>9.0000000000000149E-2</v>
      </c>
    </row>
    <row r="580" spans="1:18" x14ac:dyDescent="0.2">
      <c r="A580" s="238" t="s">
        <v>556</v>
      </c>
      <c r="B580" s="312" t="s">
        <v>19</v>
      </c>
      <c r="C580" s="513">
        <f t="shared" si="363"/>
        <v>13.419483961019672</v>
      </c>
      <c r="D580" s="513">
        <f t="shared" si="364"/>
        <v>11.669116487843194</v>
      </c>
      <c r="E580" s="503">
        <v>0.03</v>
      </c>
      <c r="F580" s="312" t="s">
        <v>19</v>
      </c>
      <c r="G580" s="513">
        <f t="shared" si="339"/>
        <v>13.028625204873469</v>
      </c>
      <c r="H580" s="513">
        <v>11.329239308585626</v>
      </c>
      <c r="I580" s="503">
        <v>0</v>
      </c>
      <c r="J580" s="513">
        <f t="shared" si="365"/>
        <v>13.028625204873469</v>
      </c>
      <c r="K580" s="513">
        <f t="shared" si="366"/>
        <v>11.329239308585626</v>
      </c>
      <c r="L580" s="503">
        <f t="shared" si="360"/>
        <v>5.4999999999999945E-2</v>
      </c>
      <c r="M580" s="513">
        <f t="shared" si="367"/>
        <v>12.349407777131251</v>
      </c>
      <c r="N580" s="513">
        <f t="shared" si="361"/>
        <v>10.738615458375001</v>
      </c>
      <c r="O580" s="515">
        <f t="shared" si="362"/>
        <v>5.4999999999999979E-2</v>
      </c>
      <c r="P580" s="257">
        <v>11.70559978875</v>
      </c>
      <c r="Q580" s="257">
        <v>10.178782425000001</v>
      </c>
      <c r="R580" s="360">
        <v>9.0000000000000163E-2</v>
      </c>
    </row>
    <row r="581" spans="1:18" x14ac:dyDescent="0.2">
      <c r="A581" s="238" t="s">
        <v>557</v>
      </c>
      <c r="B581" s="312" t="s">
        <v>19</v>
      </c>
      <c r="C581" s="513">
        <f t="shared" si="363"/>
        <v>114.04173558332732</v>
      </c>
      <c r="D581" s="513">
        <f t="shared" si="364"/>
        <v>99.166726594197684</v>
      </c>
      <c r="E581" s="503">
        <v>0.03</v>
      </c>
      <c r="F581" s="312" t="s">
        <v>19</v>
      </c>
      <c r="G581" s="513">
        <f t="shared" si="339"/>
        <v>110.72013163429838</v>
      </c>
      <c r="H581" s="513">
        <v>96.278375334172509</v>
      </c>
      <c r="I581" s="503">
        <v>0</v>
      </c>
      <c r="J581" s="513">
        <f t="shared" si="365"/>
        <v>110.72013163429837</v>
      </c>
      <c r="K581" s="513">
        <f t="shared" si="366"/>
        <v>96.278375334172509</v>
      </c>
      <c r="L581" s="503">
        <f t="shared" si="360"/>
        <v>5.4999999999999986E-2</v>
      </c>
      <c r="M581" s="513">
        <f t="shared" si="367"/>
        <v>104.947992070425</v>
      </c>
      <c r="N581" s="513">
        <f t="shared" si="361"/>
        <v>91.25912353950001</v>
      </c>
      <c r="O581" s="515">
        <f t="shared" si="362"/>
        <v>5.4999999999999938E-2</v>
      </c>
      <c r="P581" s="257">
        <v>99.476769735000005</v>
      </c>
      <c r="Q581" s="257">
        <v>86.501538900000014</v>
      </c>
      <c r="R581" s="360">
        <v>9.0000000000000122E-2</v>
      </c>
    </row>
    <row r="582" spans="1:18" x14ac:dyDescent="0.2">
      <c r="A582" s="238" t="s">
        <v>558</v>
      </c>
      <c r="B582" s="312"/>
      <c r="C582" s="238"/>
      <c r="D582" s="238"/>
      <c r="E582" s="507"/>
      <c r="F582" s="312"/>
      <c r="G582" s="513"/>
      <c r="H582" s="513"/>
      <c r="I582" s="503"/>
      <c r="J582" s="513"/>
      <c r="K582" s="513"/>
      <c r="L582" s="503"/>
      <c r="M582" s="513"/>
      <c r="N582" s="513"/>
      <c r="O582" s="554"/>
      <c r="P582" s="165"/>
      <c r="Q582" s="165"/>
      <c r="R582" s="258"/>
    </row>
    <row r="583" spans="1:18" x14ac:dyDescent="0.2">
      <c r="A583" s="238"/>
      <c r="B583" s="312"/>
      <c r="C583" s="238"/>
      <c r="D583" s="238"/>
      <c r="E583" s="507"/>
      <c r="F583" s="312"/>
      <c r="G583" s="513"/>
      <c r="H583" s="513"/>
      <c r="I583" s="503"/>
      <c r="J583" s="513"/>
      <c r="K583" s="516"/>
      <c r="L583" s="503"/>
      <c r="M583" s="513"/>
      <c r="N583" s="513"/>
      <c r="O583" s="312"/>
      <c r="P583" s="165"/>
      <c r="Q583" s="165"/>
      <c r="R583" s="258"/>
    </row>
    <row r="584" spans="1:18" x14ac:dyDescent="0.2">
      <c r="A584" s="399" t="s">
        <v>583</v>
      </c>
      <c r="B584" s="38"/>
      <c r="C584" s="399"/>
      <c r="D584" s="399"/>
      <c r="E584" s="512"/>
      <c r="F584" s="38"/>
      <c r="G584" s="513"/>
      <c r="H584" s="513"/>
      <c r="I584" s="503"/>
      <c r="J584" s="622"/>
      <c r="K584" s="516"/>
      <c r="L584" s="623"/>
      <c r="M584" s="513"/>
      <c r="N584" s="513"/>
      <c r="O584" s="312"/>
      <c r="P584" s="165"/>
      <c r="Q584" s="165"/>
      <c r="R584" s="360"/>
    </row>
    <row r="585" spans="1:18" x14ac:dyDescent="0.2">
      <c r="A585" s="349" t="s">
        <v>584</v>
      </c>
      <c r="B585" s="38"/>
      <c r="C585" s="349"/>
      <c r="D585" s="349"/>
      <c r="E585" s="507"/>
      <c r="F585" s="38"/>
      <c r="G585" s="513"/>
      <c r="H585" s="513"/>
      <c r="I585" s="503"/>
      <c r="J585" s="622"/>
      <c r="K585" s="516"/>
      <c r="L585" s="623"/>
      <c r="M585" s="513"/>
      <c r="N585" s="513"/>
      <c r="O585" s="312"/>
      <c r="P585" s="165"/>
      <c r="Q585" s="165"/>
      <c r="R585" s="360"/>
    </row>
    <row r="586" spans="1:18" x14ac:dyDescent="0.2">
      <c r="A586" s="238" t="s">
        <v>585</v>
      </c>
      <c r="B586" s="38" t="s">
        <v>19</v>
      </c>
      <c r="C586" s="513">
        <f t="shared" ref="C586:C597" si="368">D586*1.15</f>
        <v>698.96083013824818</v>
      </c>
      <c r="D586" s="513">
        <f t="shared" ref="D586:D597" si="369">H586*1.03</f>
        <v>607.7920262071724</v>
      </c>
      <c r="E586" s="503">
        <v>0.03</v>
      </c>
      <c r="F586" s="38" t="s">
        <v>19</v>
      </c>
      <c r="G586" s="513">
        <f t="shared" si="339"/>
        <v>678.602747707037</v>
      </c>
      <c r="H586" s="513">
        <v>590.08934583220616</v>
      </c>
      <c r="I586" s="503">
        <v>0</v>
      </c>
      <c r="J586" s="513">
        <f>M586*1.055</f>
        <v>678.602747707037</v>
      </c>
      <c r="K586" s="513">
        <f>N586*1.055</f>
        <v>590.08934583220616</v>
      </c>
      <c r="L586" s="515">
        <f>(K586-N586)/N586</f>
        <v>5.5000000000000028E-2</v>
      </c>
      <c r="M586" s="513">
        <f>N586*1.15</f>
        <v>643.22535327681237</v>
      </c>
      <c r="N586" s="513">
        <f t="shared" ref="N586:N615" si="370">Q586*1.055</f>
        <v>559.3263941537499</v>
      </c>
      <c r="O586" s="515">
        <f t="shared" ref="O586:O616" si="371">(N586-Q586)/Q586</f>
        <v>5.4999999999999903E-2</v>
      </c>
      <c r="P586" s="257">
        <v>609.69227798749989</v>
      </c>
      <c r="Q586" s="257">
        <v>530.16719824999996</v>
      </c>
      <c r="R586" s="360">
        <v>0.09</v>
      </c>
    </row>
    <row r="587" spans="1:18" x14ac:dyDescent="0.2">
      <c r="A587" s="238" t="s">
        <v>586</v>
      </c>
      <c r="B587" s="38" t="s">
        <v>19</v>
      </c>
      <c r="C587" s="513">
        <f t="shared" si="368"/>
        <v>698.96083013824807</v>
      </c>
      <c r="D587" s="513">
        <f t="shared" si="369"/>
        <v>607.79202620717228</v>
      </c>
      <c r="E587" s="503">
        <v>0.03</v>
      </c>
      <c r="F587" s="38" t="s">
        <v>19</v>
      </c>
      <c r="G587" s="513">
        <f t="shared" si="339"/>
        <v>678.60274770703688</v>
      </c>
      <c r="H587" s="513">
        <v>590.08934583220605</v>
      </c>
      <c r="I587" s="503">
        <v>0</v>
      </c>
      <c r="J587" s="513">
        <f t="shared" ref="J587:J612" si="372">M587*1.055</f>
        <v>678.602747707037</v>
      </c>
      <c r="K587" s="513">
        <f t="shared" ref="K587:K612" si="373">N587*1.055</f>
        <v>590.08934583220616</v>
      </c>
      <c r="L587" s="515">
        <f t="shared" ref="L587:L616" si="374">(K587-N587)/N587</f>
        <v>5.5000000000000028E-2</v>
      </c>
      <c r="M587" s="513">
        <f t="shared" ref="M587:M594" si="375">N587*1.15</f>
        <v>643.22535327681237</v>
      </c>
      <c r="N587" s="513">
        <f t="shared" si="370"/>
        <v>559.3263941537499</v>
      </c>
      <c r="O587" s="515">
        <f t="shared" si="371"/>
        <v>5.4999999999999903E-2</v>
      </c>
      <c r="P587" s="257">
        <v>609.69227798749989</v>
      </c>
      <c r="Q587" s="257">
        <v>530.16719824999996</v>
      </c>
      <c r="R587" s="360">
        <v>0.09</v>
      </c>
    </row>
    <row r="588" spans="1:18" x14ac:dyDescent="0.2">
      <c r="A588" s="238" t="s">
        <v>759</v>
      </c>
      <c r="B588" s="38" t="s">
        <v>19</v>
      </c>
      <c r="C588" s="513">
        <f t="shared" si="368"/>
        <v>2272.8222874747157</v>
      </c>
      <c r="D588" s="513">
        <f t="shared" si="369"/>
        <v>1976.3672064997529</v>
      </c>
      <c r="E588" s="503">
        <v>0.03</v>
      </c>
      <c r="F588" s="38" t="s">
        <v>19</v>
      </c>
      <c r="G588" s="513">
        <f t="shared" si="339"/>
        <v>2206.6235800725394</v>
      </c>
      <c r="H588" s="513">
        <v>1918.8031131065561</v>
      </c>
      <c r="I588" s="503">
        <v>0</v>
      </c>
      <c r="J588" s="513">
        <f t="shared" si="372"/>
        <v>2206.6235800725394</v>
      </c>
      <c r="K588" s="513">
        <f t="shared" si="373"/>
        <v>1918.8031131065561</v>
      </c>
      <c r="L588" s="515">
        <f t="shared" si="374"/>
        <v>5.4999999999999945E-2</v>
      </c>
      <c r="M588" s="513">
        <f t="shared" si="375"/>
        <v>2091.5863318223123</v>
      </c>
      <c r="N588" s="513">
        <f t="shared" si="370"/>
        <v>1818.77072332375</v>
      </c>
      <c r="O588" s="515">
        <f t="shared" si="371"/>
        <v>5.4999999999999973E-2</v>
      </c>
      <c r="P588" s="257">
        <v>1982.5462860874998</v>
      </c>
      <c r="Q588" s="257">
        <v>1723.95329225</v>
      </c>
      <c r="R588" s="360">
        <v>9.0000000000000094E-2</v>
      </c>
    </row>
    <row r="589" spans="1:18" x14ac:dyDescent="0.2">
      <c r="A589" s="238" t="s">
        <v>588</v>
      </c>
      <c r="B589" s="38" t="s">
        <v>19</v>
      </c>
      <c r="C589" s="513">
        <f t="shared" si="368"/>
        <v>295.89874960086024</v>
      </c>
      <c r="D589" s="513">
        <f t="shared" si="369"/>
        <v>257.30326052248716</v>
      </c>
      <c r="E589" s="503">
        <v>0.03</v>
      </c>
      <c r="F589" s="38" t="s">
        <v>19</v>
      </c>
      <c r="G589" s="513">
        <f t="shared" si="339"/>
        <v>287.28033941831086</v>
      </c>
      <c r="H589" s="513">
        <v>249.8089907985312</v>
      </c>
      <c r="I589" s="503">
        <v>0</v>
      </c>
      <c r="J589" s="513">
        <f t="shared" si="372"/>
        <v>287.28033941831086</v>
      </c>
      <c r="K589" s="513">
        <f t="shared" si="373"/>
        <v>249.8089907985312</v>
      </c>
      <c r="L589" s="515">
        <f t="shared" si="374"/>
        <v>5.4999999999999882E-2</v>
      </c>
      <c r="M589" s="513">
        <f t="shared" si="375"/>
        <v>272.30363925906244</v>
      </c>
      <c r="N589" s="513">
        <f t="shared" si="370"/>
        <v>236.78577326874998</v>
      </c>
      <c r="O589" s="515">
        <f t="shared" si="371"/>
        <v>5.4999999999999973E-2</v>
      </c>
      <c r="P589" s="257">
        <v>258.10771493749996</v>
      </c>
      <c r="Q589" s="257">
        <v>224.44149124999998</v>
      </c>
      <c r="R589" s="360">
        <v>9.0000000000000052E-2</v>
      </c>
    </row>
    <row r="590" spans="1:18" x14ac:dyDescent="0.2">
      <c r="A590" s="238" t="s">
        <v>589</v>
      </c>
      <c r="B590" s="38" t="s">
        <v>19</v>
      </c>
      <c r="C590" s="513">
        <f t="shared" si="368"/>
        <v>435.05113454829188</v>
      </c>
      <c r="D590" s="513">
        <f t="shared" si="369"/>
        <v>378.30533438981905</v>
      </c>
      <c r="E590" s="503">
        <v>0.03</v>
      </c>
      <c r="F590" s="38" t="s">
        <v>19</v>
      </c>
      <c r="G590" s="513">
        <f t="shared" si="339"/>
        <v>422.37974227989497</v>
      </c>
      <c r="H590" s="513">
        <v>367.28673241730002</v>
      </c>
      <c r="I590" s="503">
        <v>0</v>
      </c>
      <c r="J590" s="513">
        <f t="shared" si="372"/>
        <v>422.37974227989497</v>
      </c>
      <c r="K590" s="513">
        <f t="shared" si="373"/>
        <v>367.28673241730002</v>
      </c>
      <c r="L590" s="515">
        <f t="shared" si="374"/>
        <v>5.4999999999999952E-2</v>
      </c>
      <c r="M590" s="513">
        <f t="shared" si="375"/>
        <v>400.359945289</v>
      </c>
      <c r="N590" s="513">
        <f t="shared" si="370"/>
        <v>348.13908286000003</v>
      </c>
      <c r="O590" s="515">
        <f t="shared" si="371"/>
        <v>5.4999999999999979E-2</v>
      </c>
      <c r="P590" s="257">
        <v>379.48809979999999</v>
      </c>
      <c r="Q590" s="257">
        <v>329.98965200000004</v>
      </c>
      <c r="R590" s="360">
        <v>9.0000000000000163E-2</v>
      </c>
    </row>
    <row r="591" spans="1:18" x14ac:dyDescent="0.2">
      <c r="A591" s="238" t="s">
        <v>590</v>
      </c>
      <c r="B591" s="38" t="s">
        <v>19</v>
      </c>
      <c r="C591" s="513">
        <f t="shared" si="368"/>
        <v>2272.8222874747157</v>
      </c>
      <c r="D591" s="513">
        <f t="shared" si="369"/>
        <v>1976.3672064997529</v>
      </c>
      <c r="E591" s="503">
        <v>0.03</v>
      </c>
      <c r="F591" s="38" t="s">
        <v>19</v>
      </c>
      <c r="G591" s="513">
        <f t="shared" si="339"/>
        <v>2206.6235800725394</v>
      </c>
      <c r="H591" s="513">
        <v>1918.8031131065561</v>
      </c>
      <c r="I591" s="503">
        <v>0</v>
      </c>
      <c r="J591" s="513">
        <f t="shared" si="372"/>
        <v>2206.6235800725394</v>
      </c>
      <c r="K591" s="513">
        <f t="shared" si="373"/>
        <v>1918.8031131065561</v>
      </c>
      <c r="L591" s="515">
        <f t="shared" si="374"/>
        <v>5.4999999999999945E-2</v>
      </c>
      <c r="M591" s="513">
        <f t="shared" si="375"/>
        <v>2091.5863318223123</v>
      </c>
      <c r="N591" s="513">
        <f t="shared" si="370"/>
        <v>1818.77072332375</v>
      </c>
      <c r="O591" s="515">
        <f t="shared" si="371"/>
        <v>5.4999999999999973E-2</v>
      </c>
      <c r="P591" s="257">
        <v>1982.5462860874998</v>
      </c>
      <c r="Q591" s="257">
        <v>1723.95329225</v>
      </c>
      <c r="R591" s="360">
        <v>9.0000000000000094E-2</v>
      </c>
    </row>
    <row r="592" spans="1:18" x14ac:dyDescent="0.2">
      <c r="A592" s="238" t="s">
        <v>591</v>
      </c>
      <c r="B592" s="38" t="s">
        <v>19</v>
      </c>
      <c r="C592" s="513">
        <f t="shared" si="368"/>
        <v>1049.2409715576448</v>
      </c>
      <c r="D592" s="513">
        <f t="shared" si="369"/>
        <v>912.38345352838678</v>
      </c>
      <c r="E592" s="503">
        <v>0.03</v>
      </c>
      <c r="F592" s="38" t="s">
        <v>19</v>
      </c>
      <c r="G592" s="513">
        <f t="shared" si="339"/>
        <v>1018.6805549103348</v>
      </c>
      <c r="H592" s="513">
        <v>885.80917818289981</v>
      </c>
      <c r="I592" s="503">
        <v>0</v>
      </c>
      <c r="J592" s="513">
        <f t="shared" si="372"/>
        <v>1018.6805549103348</v>
      </c>
      <c r="K592" s="513">
        <f t="shared" si="373"/>
        <v>885.80917818289981</v>
      </c>
      <c r="L592" s="515">
        <f t="shared" si="374"/>
        <v>5.4999999999999868E-2</v>
      </c>
      <c r="M592" s="513">
        <f t="shared" si="375"/>
        <v>965.57398569699978</v>
      </c>
      <c r="N592" s="513">
        <f t="shared" si="370"/>
        <v>839.62955277999993</v>
      </c>
      <c r="O592" s="515">
        <f t="shared" si="371"/>
        <v>5.4999999999999917E-2</v>
      </c>
      <c r="P592" s="257">
        <v>915.23600539999995</v>
      </c>
      <c r="Q592" s="257">
        <v>795.85739599999999</v>
      </c>
      <c r="R592" s="360">
        <v>9.0000000000000135E-2</v>
      </c>
    </row>
    <row r="593" spans="1:18" x14ac:dyDescent="0.2">
      <c r="A593" s="238" t="s">
        <v>592</v>
      </c>
      <c r="B593" s="38" t="s">
        <v>19</v>
      </c>
      <c r="C593" s="513">
        <f t="shared" si="368"/>
        <v>876.5000798987644</v>
      </c>
      <c r="D593" s="513">
        <f t="shared" si="369"/>
        <v>762.17398252066471</v>
      </c>
      <c r="E593" s="503">
        <v>0.03</v>
      </c>
      <c r="F593" s="38" t="s">
        <v>19</v>
      </c>
      <c r="G593" s="513">
        <f t="shared" si="339"/>
        <v>850.97095135802363</v>
      </c>
      <c r="H593" s="513">
        <v>739.97474031132492</v>
      </c>
      <c r="I593" s="503">
        <v>0</v>
      </c>
      <c r="J593" s="513">
        <f t="shared" si="372"/>
        <v>850.97095135802363</v>
      </c>
      <c r="K593" s="513">
        <f t="shared" si="373"/>
        <v>739.97474031132492</v>
      </c>
      <c r="L593" s="515">
        <f t="shared" si="374"/>
        <v>5.4999999999999945E-2</v>
      </c>
      <c r="M593" s="513">
        <f t="shared" si="375"/>
        <v>806.60753683224993</v>
      </c>
      <c r="N593" s="513">
        <f t="shared" si="370"/>
        <v>701.39785811499996</v>
      </c>
      <c r="O593" s="515">
        <f t="shared" si="371"/>
        <v>5.4999999999999966E-2</v>
      </c>
      <c r="P593" s="257">
        <v>764.55690694999987</v>
      </c>
      <c r="Q593" s="257">
        <v>664.83209299999999</v>
      </c>
      <c r="R593" s="360">
        <v>9.0000000000000066E-2</v>
      </c>
    </row>
    <row r="594" spans="1:18" x14ac:dyDescent="0.2">
      <c r="A594" s="238" t="s">
        <v>593</v>
      </c>
      <c r="B594" s="38" t="s">
        <v>19</v>
      </c>
      <c r="C594" s="513">
        <f t="shared" si="368"/>
        <v>698.96083013824818</v>
      </c>
      <c r="D594" s="513">
        <f t="shared" si="369"/>
        <v>607.7920262071724</v>
      </c>
      <c r="E594" s="503">
        <v>0.03</v>
      </c>
      <c r="F594" s="38" t="s">
        <v>19</v>
      </c>
      <c r="G594" s="513">
        <f t="shared" si="339"/>
        <v>678.602747707037</v>
      </c>
      <c r="H594" s="513">
        <v>590.08934583220616</v>
      </c>
      <c r="I594" s="503">
        <v>0</v>
      </c>
      <c r="J594" s="513">
        <f t="shared" si="372"/>
        <v>678.602747707037</v>
      </c>
      <c r="K594" s="513">
        <f t="shared" si="373"/>
        <v>590.08934583220616</v>
      </c>
      <c r="L594" s="515">
        <f t="shared" si="374"/>
        <v>5.5000000000000028E-2</v>
      </c>
      <c r="M594" s="513">
        <f t="shared" si="375"/>
        <v>643.22535327681237</v>
      </c>
      <c r="N594" s="513">
        <f t="shared" si="370"/>
        <v>559.3263941537499</v>
      </c>
      <c r="O594" s="515">
        <f t="shared" si="371"/>
        <v>5.4999999999999903E-2</v>
      </c>
      <c r="P594" s="257">
        <v>609.69227798749989</v>
      </c>
      <c r="Q594" s="257">
        <v>530.16719824999996</v>
      </c>
      <c r="R594" s="360">
        <v>0.09</v>
      </c>
    </row>
    <row r="595" spans="1:18" x14ac:dyDescent="0.2">
      <c r="A595" s="238" t="s">
        <v>594</v>
      </c>
      <c r="B595" s="38" t="s">
        <v>19</v>
      </c>
      <c r="C595" s="513">
        <f t="shared" si="368"/>
        <v>2272.8222874747157</v>
      </c>
      <c r="D595" s="513">
        <f t="shared" si="369"/>
        <v>1976.3672064997529</v>
      </c>
      <c r="E595" s="503">
        <v>0.03</v>
      </c>
      <c r="F595" s="38" t="s">
        <v>19</v>
      </c>
      <c r="G595" s="513">
        <f t="shared" ref="G595:G667" si="376">H595*1.15</f>
        <v>2206.6235800725394</v>
      </c>
      <c r="H595" s="513">
        <v>1918.8031131065561</v>
      </c>
      <c r="I595" s="503">
        <v>0</v>
      </c>
      <c r="J595" s="513">
        <f t="shared" si="372"/>
        <v>2206.6235800725394</v>
      </c>
      <c r="K595" s="513">
        <f t="shared" si="373"/>
        <v>1918.8031131065561</v>
      </c>
      <c r="L595" s="515">
        <f t="shared" si="374"/>
        <v>5.4999999999999945E-2</v>
      </c>
      <c r="M595" s="513">
        <f>N595*1.15</f>
        <v>2091.5863318223123</v>
      </c>
      <c r="N595" s="513">
        <f t="shared" si="370"/>
        <v>1818.77072332375</v>
      </c>
      <c r="O595" s="515">
        <f t="shared" si="371"/>
        <v>5.4999999999999973E-2</v>
      </c>
      <c r="P595" s="257">
        <v>1982.5462860874998</v>
      </c>
      <c r="Q595" s="257">
        <v>1723.95329225</v>
      </c>
      <c r="R595" s="360">
        <v>9.0000000000000094E-2</v>
      </c>
    </row>
    <row r="596" spans="1:18" x14ac:dyDescent="0.2">
      <c r="A596" s="238" t="s">
        <v>595</v>
      </c>
      <c r="B596" s="38" t="s">
        <v>19</v>
      </c>
      <c r="C596" s="513">
        <f t="shared" si="368"/>
        <v>698.96083013824818</v>
      </c>
      <c r="D596" s="513">
        <f t="shared" si="369"/>
        <v>607.7920262071724</v>
      </c>
      <c r="E596" s="503">
        <v>0.03</v>
      </c>
      <c r="F596" s="38" t="s">
        <v>19</v>
      </c>
      <c r="G596" s="513">
        <f t="shared" si="376"/>
        <v>678.602747707037</v>
      </c>
      <c r="H596" s="513">
        <v>590.08934583220616</v>
      </c>
      <c r="I596" s="503">
        <v>0</v>
      </c>
      <c r="J596" s="513">
        <f t="shared" si="372"/>
        <v>678.602747707037</v>
      </c>
      <c r="K596" s="513">
        <f t="shared" si="373"/>
        <v>590.08934583220616</v>
      </c>
      <c r="L596" s="515">
        <f t="shared" si="374"/>
        <v>5.5000000000000028E-2</v>
      </c>
      <c r="M596" s="513">
        <f t="shared" ref="M596:M616" si="377">N596*1.15</f>
        <v>643.22535327681237</v>
      </c>
      <c r="N596" s="513">
        <f t="shared" si="370"/>
        <v>559.3263941537499</v>
      </c>
      <c r="O596" s="515">
        <f t="shared" si="371"/>
        <v>5.4999999999999903E-2</v>
      </c>
      <c r="P596" s="257">
        <v>609.69227798749989</v>
      </c>
      <c r="Q596" s="257">
        <v>530.16719824999996</v>
      </c>
      <c r="R596" s="360">
        <v>0.09</v>
      </c>
    </row>
    <row r="597" spans="1:18" x14ac:dyDescent="0.2">
      <c r="A597" s="238" t="s">
        <v>596</v>
      </c>
      <c r="B597" s="38" t="s">
        <v>19</v>
      </c>
      <c r="C597" s="513">
        <f t="shared" si="368"/>
        <v>295.89874960086024</v>
      </c>
      <c r="D597" s="513">
        <f t="shared" si="369"/>
        <v>257.30326052248716</v>
      </c>
      <c r="E597" s="503">
        <v>0.03</v>
      </c>
      <c r="F597" s="38" t="s">
        <v>19</v>
      </c>
      <c r="G597" s="513">
        <f t="shared" si="376"/>
        <v>287.28033941831086</v>
      </c>
      <c r="H597" s="513">
        <v>249.8089907985312</v>
      </c>
      <c r="I597" s="503">
        <v>0</v>
      </c>
      <c r="J597" s="513">
        <f t="shared" si="372"/>
        <v>287.28033941831086</v>
      </c>
      <c r="K597" s="513">
        <f t="shared" si="373"/>
        <v>249.8089907985312</v>
      </c>
      <c r="L597" s="515">
        <f t="shared" si="374"/>
        <v>5.4999999999999882E-2</v>
      </c>
      <c r="M597" s="513">
        <f t="shared" si="377"/>
        <v>272.30363925906244</v>
      </c>
      <c r="N597" s="513">
        <f t="shared" si="370"/>
        <v>236.78577326874998</v>
      </c>
      <c r="O597" s="515">
        <f t="shared" si="371"/>
        <v>5.4999999999999973E-2</v>
      </c>
      <c r="P597" s="257">
        <v>258.10771493749996</v>
      </c>
      <c r="Q597" s="257">
        <v>224.44149124999998</v>
      </c>
      <c r="R597" s="360">
        <v>9.0000000000000052E-2</v>
      </c>
    </row>
    <row r="598" spans="1:18" x14ac:dyDescent="0.2">
      <c r="A598" s="238"/>
      <c r="B598" s="38"/>
      <c r="C598" s="238"/>
      <c r="D598" s="238"/>
      <c r="E598" s="507"/>
      <c r="F598" s="38"/>
      <c r="G598" s="513"/>
      <c r="H598" s="513"/>
      <c r="I598" s="503"/>
      <c r="J598" s="513"/>
      <c r="K598" s="513"/>
      <c r="L598" s="515"/>
      <c r="M598" s="513"/>
      <c r="N598" s="513"/>
      <c r="O598" s="515"/>
      <c r="P598" s="257"/>
      <c r="Q598" s="257"/>
      <c r="R598" s="360"/>
    </row>
    <row r="599" spans="1:18" s="244" customFormat="1" ht="12.75" x14ac:dyDescent="0.2">
      <c r="A599" s="492" t="s">
        <v>2</v>
      </c>
      <c r="B599" s="493" t="s">
        <v>666</v>
      </c>
      <c r="C599" s="1032" t="s">
        <v>938</v>
      </c>
      <c r="D599" s="1033"/>
      <c r="E599" s="1034"/>
      <c r="F599" s="493" t="s">
        <v>666</v>
      </c>
      <c r="G599" s="1032" t="s">
        <v>849</v>
      </c>
      <c r="H599" s="1033"/>
      <c r="I599" s="1034"/>
      <c r="J599" s="1032" t="s">
        <v>766</v>
      </c>
      <c r="K599" s="1033"/>
      <c r="L599" s="1034"/>
      <c r="M599" s="996" t="s">
        <v>699</v>
      </c>
      <c r="N599" s="997"/>
      <c r="O599" s="998"/>
      <c r="P599" s="996" t="s">
        <v>664</v>
      </c>
      <c r="Q599" s="997"/>
      <c r="R599" s="998"/>
    </row>
    <row r="600" spans="1:18" s="244" customFormat="1" ht="12.75" x14ac:dyDescent="0.2">
      <c r="A600" s="271"/>
      <c r="B600" s="312"/>
      <c r="C600" s="1032" t="s">
        <v>8</v>
      </c>
      <c r="D600" s="1033"/>
      <c r="E600" s="1034"/>
      <c r="F600" s="312"/>
      <c r="G600" s="1032" t="s">
        <v>8</v>
      </c>
      <c r="H600" s="1033"/>
      <c r="I600" s="1034"/>
      <c r="J600" s="1033" t="s">
        <v>8</v>
      </c>
      <c r="K600" s="1033"/>
      <c r="L600" s="1034"/>
      <c r="M600" s="999" t="s">
        <v>8</v>
      </c>
      <c r="N600" s="1000"/>
      <c r="O600" s="1001"/>
      <c r="P600" s="999" t="s">
        <v>8</v>
      </c>
      <c r="Q600" s="1000"/>
      <c r="R600" s="1001"/>
    </row>
    <row r="601" spans="1:18" s="244" customFormat="1" ht="14.25" customHeight="1" x14ac:dyDescent="0.2">
      <c r="A601" s="271"/>
      <c r="B601" s="312"/>
      <c r="C601" s="495" t="s">
        <v>9</v>
      </c>
      <c r="D601" s="493" t="s">
        <v>10</v>
      </c>
      <c r="E601" s="496" t="s">
        <v>11</v>
      </c>
      <c r="F601" s="312"/>
      <c r="G601" s="495" t="s">
        <v>9</v>
      </c>
      <c r="H601" s="493" t="s">
        <v>10</v>
      </c>
      <c r="I601" s="496" t="s">
        <v>11</v>
      </c>
      <c r="J601" s="495" t="s">
        <v>9</v>
      </c>
      <c r="K601" s="493" t="s">
        <v>10</v>
      </c>
      <c r="L601" s="496" t="s">
        <v>11</v>
      </c>
      <c r="M601" s="273" t="s">
        <v>9</v>
      </c>
      <c r="N601" s="274" t="s">
        <v>10</v>
      </c>
      <c r="O601" s="497" t="s">
        <v>11</v>
      </c>
      <c r="P601" s="273" t="s">
        <v>9</v>
      </c>
      <c r="Q601" s="274" t="s">
        <v>10</v>
      </c>
      <c r="R601" s="497" t="s">
        <v>11</v>
      </c>
    </row>
    <row r="602" spans="1:18" s="244" customFormat="1" ht="12.75" x14ac:dyDescent="0.2">
      <c r="A602" s="271"/>
      <c r="B602" s="312"/>
      <c r="C602" s="1043" t="s">
        <v>939</v>
      </c>
      <c r="D602" s="1043"/>
      <c r="E602" s="1043"/>
      <c r="F602" s="312"/>
      <c r="G602" s="1043" t="s">
        <v>850</v>
      </c>
      <c r="H602" s="1043"/>
      <c r="I602" s="1043"/>
      <c r="J602" s="1043" t="s">
        <v>767</v>
      </c>
      <c r="K602" s="1043"/>
      <c r="L602" s="1043"/>
      <c r="M602" s="1038" t="s">
        <v>700</v>
      </c>
      <c r="N602" s="1038"/>
      <c r="O602" s="1039"/>
      <c r="P602" s="1052" t="s">
        <v>665</v>
      </c>
      <c r="Q602" s="1052"/>
      <c r="R602" s="1053"/>
    </row>
    <row r="603" spans="1:18" x14ac:dyDescent="0.2">
      <c r="A603" s="399" t="s">
        <v>597</v>
      </c>
      <c r="B603" s="38"/>
      <c r="C603" s="399"/>
      <c r="D603" s="399"/>
      <c r="E603" s="512"/>
      <c r="F603" s="38"/>
      <c r="G603" s="513"/>
      <c r="H603" s="513"/>
      <c r="I603" s="503"/>
      <c r="J603" s="513"/>
      <c r="K603" s="513"/>
      <c r="L603" s="519"/>
      <c r="M603" s="513"/>
      <c r="N603" s="513"/>
      <c r="O603" s="312"/>
      <c r="P603" s="165"/>
      <c r="Q603" s="165"/>
      <c r="R603" s="360"/>
    </row>
    <row r="604" spans="1:18" x14ac:dyDescent="0.2">
      <c r="A604" s="238" t="s">
        <v>590</v>
      </c>
      <c r="B604" s="38" t="s">
        <v>19</v>
      </c>
      <c r="C604" s="513">
        <f t="shared" ref="C604:C607" si="378">D604*1.15</f>
        <v>1049.2409715576448</v>
      </c>
      <c r="D604" s="513">
        <f t="shared" ref="D604:D607" si="379">H604*1.03</f>
        <v>912.38345352838678</v>
      </c>
      <c r="E604" s="503">
        <v>0.03</v>
      </c>
      <c r="F604" s="38" t="s">
        <v>19</v>
      </c>
      <c r="G604" s="513">
        <f t="shared" si="376"/>
        <v>1018.6805549103348</v>
      </c>
      <c r="H604" s="513">
        <v>885.80917818289981</v>
      </c>
      <c r="I604" s="503">
        <v>0</v>
      </c>
      <c r="J604" s="513">
        <f t="shared" si="372"/>
        <v>1018.6805549103348</v>
      </c>
      <c r="K604" s="513">
        <f t="shared" si="373"/>
        <v>885.80917818289981</v>
      </c>
      <c r="L604" s="515">
        <f t="shared" si="374"/>
        <v>5.4999999999999868E-2</v>
      </c>
      <c r="M604" s="513">
        <f t="shared" si="377"/>
        <v>965.57398569699978</v>
      </c>
      <c r="N604" s="513">
        <f t="shared" si="370"/>
        <v>839.62955277999993</v>
      </c>
      <c r="O604" s="515">
        <f t="shared" si="371"/>
        <v>5.4999999999999917E-2</v>
      </c>
      <c r="P604" s="257">
        <v>915.23600539999995</v>
      </c>
      <c r="Q604" s="257">
        <v>795.85739599999999</v>
      </c>
      <c r="R604" s="360">
        <v>9.0000000000000135E-2</v>
      </c>
    </row>
    <row r="605" spans="1:18" x14ac:dyDescent="0.2">
      <c r="A605" s="238" t="s">
        <v>592</v>
      </c>
      <c r="B605" s="38" t="s">
        <v>19</v>
      </c>
      <c r="C605" s="513">
        <f t="shared" si="378"/>
        <v>876.5000798987644</v>
      </c>
      <c r="D605" s="513">
        <f t="shared" si="379"/>
        <v>762.17398252066471</v>
      </c>
      <c r="E605" s="503">
        <v>0.03</v>
      </c>
      <c r="F605" s="38" t="s">
        <v>19</v>
      </c>
      <c r="G605" s="513">
        <f t="shared" si="376"/>
        <v>850.97095135802363</v>
      </c>
      <c r="H605" s="513">
        <v>739.97474031132492</v>
      </c>
      <c r="I605" s="503">
        <v>0</v>
      </c>
      <c r="J605" s="513">
        <f t="shared" si="372"/>
        <v>850.97095135802363</v>
      </c>
      <c r="K605" s="513">
        <f t="shared" si="373"/>
        <v>739.97474031132492</v>
      </c>
      <c r="L605" s="515">
        <f t="shared" si="374"/>
        <v>5.4999999999999945E-2</v>
      </c>
      <c r="M605" s="513">
        <f t="shared" si="377"/>
        <v>806.60753683224993</v>
      </c>
      <c r="N605" s="513">
        <f t="shared" si="370"/>
        <v>701.39785811499996</v>
      </c>
      <c r="O605" s="515">
        <f t="shared" si="371"/>
        <v>5.4999999999999966E-2</v>
      </c>
      <c r="P605" s="257">
        <v>764.55690694999987</v>
      </c>
      <c r="Q605" s="257">
        <v>664.83209299999999</v>
      </c>
      <c r="R605" s="360">
        <v>9.0000000000000066E-2</v>
      </c>
    </row>
    <row r="606" spans="1:18" x14ac:dyDescent="0.2">
      <c r="A606" s="238" t="s">
        <v>598</v>
      </c>
      <c r="B606" s="38" t="s">
        <v>19</v>
      </c>
      <c r="C606" s="513">
        <f t="shared" si="378"/>
        <v>698.96083013824818</v>
      </c>
      <c r="D606" s="513">
        <f t="shared" si="379"/>
        <v>607.7920262071724</v>
      </c>
      <c r="E606" s="503">
        <v>0.03</v>
      </c>
      <c r="F606" s="38" t="s">
        <v>19</v>
      </c>
      <c r="G606" s="513">
        <f t="shared" si="376"/>
        <v>678.602747707037</v>
      </c>
      <c r="H606" s="513">
        <v>590.08934583220616</v>
      </c>
      <c r="I606" s="503">
        <v>0</v>
      </c>
      <c r="J606" s="513">
        <f t="shared" si="372"/>
        <v>678.602747707037</v>
      </c>
      <c r="K606" s="513">
        <f t="shared" si="373"/>
        <v>590.08934583220616</v>
      </c>
      <c r="L606" s="515">
        <f t="shared" si="374"/>
        <v>5.5000000000000028E-2</v>
      </c>
      <c r="M606" s="513">
        <f t="shared" si="377"/>
        <v>643.22535327681237</v>
      </c>
      <c r="N606" s="513">
        <f t="shared" si="370"/>
        <v>559.3263941537499</v>
      </c>
      <c r="O606" s="515">
        <f t="shared" si="371"/>
        <v>5.4999999999999903E-2</v>
      </c>
      <c r="P606" s="257">
        <v>609.69227798749989</v>
      </c>
      <c r="Q606" s="257">
        <v>530.16719824999996</v>
      </c>
      <c r="R606" s="360">
        <v>0.09</v>
      </c>
    </row>
    <row r="607" spans="1:18" x14ac:dyDescent="0.2">
      <c r="A607" s="238" t="s">
        <v>596</v>
      </c>
      <c r="B607" s="38" t="s">
        <v>19</v>
      </c>
      <c r="C607" s="513">
        <f t="shared" si="378"/>
        <v>698.96083013824818</v>
      </c>
      <c r="D607" s="513">
        <f t="shared" si="379"/>
        <v>607.7920262071724</v>
      </c>
      <c r="E607" s="503">
        <v>0.03</v>
      </c>
      <c r="F607" s="38" t="s">
        <v>19</v>
      </c>
      <c r="G607" s="513">
        <f t="shared" si="376"/>
        <v>678.602747707037</v>
      </c>
      <c r="H607" s="513">
        <v>590.08934583220616</v>
      </c>
      <c r="I607" s="503">
        <v>0</v>
      </c>
      <c r="J607" s="513">
        <f t="shared" si="372"/>
        <v>678.602747707037</v>
      </c>
      <c r="K607" s="513">
        <f t="shared" si="373"/>
        <v>590.08934583220616</v>
      </c>
      <c r="L607" s="515">
        <f t="shared" si="374"/>
        <v>5.5000000000000028E-2</v>
      </c>
      <c r="M607" s="513">
        <f t="shared" si="377"/>
        <v>643.22535327681237</v>
      </c>
      <c r="N607" s="513">
        <f t="shared" si="370"/>
        <v>559.3263941537499</v>
      </c>
      <c r="O607" s="515">
        <f t="shared" si="371"/>
        <v>5.4999999999999903E-2</v>
      </c>
      <c r="P607" s="257">
        <v>609.69227798749989</v>
      </c>
      <c r="Q607" s="257">
        <v>530.16719824999996</v>
      </c>
      <c r="R607" s="360">
        <v>0.09</v>
      </c>
    </row>
    <row r="608" spans="1:18" x14ac:dyDescent="0.2">
      <c r="A608" s="399" t="s">
        <v>599</v>
      </c>
      <c r="B608" s="38"/>
      <c r="C608" s="513"/>
      <c r="D608" s="513"/>
      <c r="E608" s="503"/>
      <c r="F608" s="38"/>
      <c r="G608" s="513"/>
      <c r="H608" s="513"/>
      <c r="I608" s="503"/>
      <c r="J608" s="513"/>
      <c r="K608" s="513"/>
      <c r="L608" s="519"/>
      <c r="M608" s="513"/>
      <c r="N608" s="513"/>
      <c r="O608" s="312"/>
      <c r="P608" s="165"/>
      <c r="Q608" s="165"/>
      <c r="R608" s="360"/>
    </row>
    <row r="609" spans="1:18" x14ac:dyDescent="0.2">
      <c r="A609" s="238" t="s">
        <v>600</v>
      </c>
      <c r="B609" s="38" t="s">
        <v>19</v>
      </c>
      <c r="C609" s="513">
        <f t="shared" ref="C609:C613" si="380">D609*1.15</f>
        <v>4.478467561526533</v>
      </c>
      <c r="D609" s="513">
        <f t="shared" ref="D609:D615" si="381">H609*1.03</f>
        <v>3.8943196187187246</v>
      </c>
      <c r="E609" s="503">
        <v>0.03</v>
      </c>
      <c r="F609" s="38" t="s">
        <v>19</v>
      </c>
      <c r="G609" s="513">
        <f t="shared" si="376"/>
        <v>4.3480267587636243</v>
      </c>
      <c r="H609" s="513">
        <v>3.7808928337074996</v>
      </c>
      <c r="I609" s="503">
        <v>0</v>
      </c>
      <c r="J609" s="513">
        <f t="shared" si="372"/>
        <v>4.3480267587636243</v>
      </c>
      <c r="K609" s="513">
        <f t="shared" si="373"/>
        <v>3.7808928337074996</v>
      </c>
      <c r="L609" s="515">
        <f t="shared" si="374"/>
        <v>5.4999999999999993E-2</v>
      </c>
      <c r="M609" s="513">
        <f t="shared" si="377"/>
        <v>4.1213523779749996</v>
      </c>
      <c r="N609" s="513">
        <f t="shared" si="370"/>
        <v>3.5837846764999997</v>
      </c>
      <c r="O609" s="515">
        <f t="shared" si="371"/>
        <v>5.4999999999999993E-2</v>
      </c>
      <c r="P609" s="257">
        <v>3.9064951449999992</v>
      </c>
      <c r="Q609" s="257">
        <v>3.3969522999999997</v>
      </c>
      <c r="R609" s="360">
        <v>9.0000000000000038E-2</v>
      </c>
    </row>
    <row r="610" spans="1:18" x14ac:dyDescent="0.2">
      <c r="A610" s="238" t="s">
        <v>601</v>
      </c>
      <c r="B610" s="38" t="s">
        <v>19</v>
      </c>
      <c r="C610" s="513">
        <f t="shared" si="380"/>
        <v>4.478467561526533</v>
      </c>
      <c r="D610" s="513">
        <f t="shared" si="381"/>
        <v>3.8943196187187246</v>
      </c>
      <c r="E610" s="503">
        <v>0.03</v>
      </c>
      <c r="F610" s="38" t="s">
        <v>19</v>
      </c>
      <c r="G610" s="513">
        <f t="shared" si="376"/>
        <v>4.3480267587636243</v>
      </c>
      <c r="H610" s="513">
        <v>3.7808928337074996</v>
      </c>
      <c r="I610" s="503">
        <v>0</v>
      </c>
      <c r="J610" s="513">
        <f t="shared" si="372"/>
        <v>4.3480267587636243</v>
      </c>
      <c r="K610" s="513">
        <f t="shared" si="373"/>
        <v>3.7808928337074996</v>
      </c>
      <c r="L610" s="515">
        <f t="shared" si="374"/>
        <v>5.4999999999999993E-2</v>
      </c>
      <c r="M610" s="513">
        <f t="shared" si="377"/>
        <v>4.1213523779749996</v>
      </c>
      <c r="N610" s="513">
        <f t="shared" si="370"/>
        <v>3.5837846764999997</v>
      </c>
      <c r="O610" s="515">
        <f t="shared" si="371"/>
        <v>5.4999999999999993E-2</v>
      </c>
      <c r="P610" s="257">
        <v>3.9064951449999992</v>
      </c>
      <c r="Q610" s="257">
        <v>3.3969522999999997</v>
      </c>
      <c r="R610" s="360">
        <v>9.0000000000000038E-2</v>
      </c>
    </row>
    <row r="611" spans="1:18" x14ac:dyDescent="0.2">
      <c r="A611" s="238" t="s">
        <v>602</v>
      </c>
      <c r="B611" s="38" t="s">
        <v>19</v>
      </c>
      <c r="C611" s="513">
        <f t="shared" si="380"/>
        <v>4.478467561526533</v>
      </c>
      <c r="D611" s="513">
        <f t="shared" si="381"/>
        <v>3.8943196187187246</v>
      </c>
      <c r="E611" s="503">
        <v>0.03</v>
      </c>
      <c r="F611" s="38" t="s">
        <v>19</v>
      </c>
      <c r="G611" s="513">
        <f t="shared" si="376"/>
        <v>4.3480267587636243</v>
      </c>
      <c r="H611" s="513">
        <v>3.7808928337074996</v>
      </c>
      <c r="I611" s="503">
        <v>0</v>
      </c>
      <c r="J611" s="513">
        <f t="shared" si="372"/>
        <v>4.3480267587636243</v>
      </c>
      <c r="K611" s="513">
        <f t="shared" si="373"/>
        <v>3.7808928337074996</v>
      </c>
      <c r="L611" s="515">
        <f t="shared" si="374"/>
        <v>5.4999999999999993E-2</v>
      </c>
      <c r="M611" s="513">
        <f t="shared" si="377"/>
        <v>4.1213523779749996</v>
      </c>
      <c r="N611" s="513">
        <f t="shared" si="370"/>
        <v>3.5837846764999997</v>
      </c>
      <c r="O611" s="515">
        <f t="shared" si="371"/>
        <v>5.4999999999999993E-2</v>
      </c>
      <c r="P611" s="257">
        <v>3.9064951449999992</v>
      </c>
      <c r="Q611" s="257">
        <v>3.3969522999999997</v>
      </c>
      <c r="R611" s="360">
        <v>9.0000000000000038E-2</v>
      </c>
    </row>
    <row r="612" spans="1:18" x14ac:dyDescent="0.2">
      <c r="A612" s="238" t="s">
        <v>603</v>
      </c>
      <c r="B612" s="38" t="s">
        <v>19</v>
      </c>
      <c r="C612" s="513">
        <f t="shared" si="380"/>
        <v>495.83033716900906</v>
      </c>
      <c r="D612" s="513">
        <f t="shared" si="381"/>
        <v>431.1568149295731</v>
      </c>
      <c r="E612" s="503">
        <v>0.03</v>
      </c>
      <c r="F612" s="38" t="s">
        <v>19</v>
      </c>
      <c r="G612" s="513">
        <f t="shared" si="376"/>
        <v>481.38867686311551</v>
      </c>
      <c r="H612" s="513">
        <v>418.59884944618744</v>
      </c>
      <c r="I612" s="503">
        <v>0</v>
      </c>
      <c r="J612" s="513">
        <f t="shared" si="372"/>
        <v>481.38867686311551</v>
      </c>
      <c r="K612" s="513">
        <f t="shared" si="373"/>
        <v>418.59884944618744</v>
      </c>
      <c r="L612" s="515">
        <f t="shared" si="374"/>
        <v>5.4999999999999993E-2</v>
      </c>
      <c r="M612" s="513">
        <f t="shared" si="377"/>
        <v>456.29258470437492</v>
      </c>
      <c r="N612" s="513">
        <f t="shared" si="370"/>
        <v>396.77616061249995</v>
      </c>
      <c r="O612" s="515">
        <f t="shared" si="371"/>
        <v>5.4999999999999931E-2</v>
      </c>
      <c r="P612" s="257">
        <v>432.50481962499993</v>
      </c>
      <c r="Q612" s="257">
        <v>376.09114749999998</v>
      </c>
      <c r="R612" s="360">
        <v>9.0000000000000066E-2</v>
      </c>
    </row>
    <row r="613" spans="1:18" x14ac:dyDescent="0.2">
      <c r="A613" s="238" t="s">
        <v>604</v>
      </c>
      <c r="B613" s="38" t="s">
        <v>19</v>
      </c>
      <c r="C613" s="513">
        <f t="shared" si="380"/>
        <v>495.83033716900906</v>
      </c>
      <c r="D613" s="513">
        <f t="shared" si="381"/>
        <v>431.1568149295731</v>
      </c>
      <c r="E613" s="503">
        <v>0.03</v>
      </c>
      <c r="F613" s="38" t="s">
        <v>19</v>
      </c>
      <c r="G613" s="513">
        <f t="shared" si="376"/>
        <v>481.38867686311551</v>
      </c>
      <c r="H613" s="513">
        <v>418.59884944618744</v>
      </c>
      <c r="I613" s="503">
        <v>0</v>
      </c>
      <c r="J613" s="513">
        <f t="shared" ref="J613" si="382">M613*1.055</f>
        <v>481.38867686311551</v>
      </c>
      <c r="K613" s="513">
        <f t="shared" ref="K613" si="383">N613*1.055</f>
        <v>418.59884944618744</v>
      </c>
      <c r="L613" s="515">
        <f t="shared" si="374"/>
        <v>5.4999999999999993E-2</v>
      </c>
      <c r="M613" s="513">
        <f t="shared" si="377"/>
        <v>456.29258470437492</v>
      </c>
      <c r="N613" s="513">
        <f t="shared" si="370"/>
        <v>396.77616061249995</v>
      </c>
      <c r="O613" s="515">
        <f t="shared" si="371"/>
        <v>5.4999999999999931E-2</v>
      </c>
      <c r="P613" s="257">
        <v>432.50481962499993</v>
      </c>
      <c r="Q613" s="257">
        <v>376.09114749999998</v>
      </c>
      <c r="R613" s="360">
        <v>9.0000000000000066E-2</v>
      </c>
    </row>
    <row r="614" spans="1:18" x14ac:dyDescent="0.2">
      <c r="A614" s="238" t="s">
        <v>605</v>
      </c>
      <c r="B614" s="38"/>
      <c r="C614" s="513"/>
      <c r="D614" s="513"/>
      <c r="E614" s="503"/>
      <c r="F614" s="38"/>
      <c r="G614" s="513"/>
      <c r="H614" s="513"/>
      <c r="I614" s="503"/>
      <c r="J614" s="513"/>
      <c r="K614" s="513"/>
      <c r="L614" s="519"/>
      <c r="M614" s="513"/>
      <c r="N614" s="513"/>
      <c r="O614" s="312"/>
      <c r="P614" s="165"/>
      <c r="Q614" s="165"/>
      <c r="R614" s="360"/>
    </row>
    <row r="615" spans="1:18" x14ac:dyDescent="0.2">
      <c r="A615" s="238" t="s">
        <v>743</v>
      </c>
      <c r="B615" s="38" t="s">
        <v>45</v>
      </c>
      <c r="C615" s="513"/>
      <c r="D615" s="513">
        <f t="shared" si="381"/>
        <v>1756.616313729196</v>
      </c>
      <c r="E615" s="503">
        <v>0.03</v>
      </c>
      <c r="F615" s="38" t="s">
        <v>45</v>
      </c>
      <c r="G615" s="513"/>
      <c r="H615" s="513">
        <v>1705.4527317759184</v>
      </c>
      <c r="I615" s="503">
        <v>0</v>
      </c>
      <c r="J615" s="513"/>
      <c r="K615" s="513">
        <f t="shared" ref="K615:K680" si="384">N615*1.055</f>
        <v>1705.4527317759184</v>
      </c>
      <c r="L615" s="515">
        <f t="shared" si="374"/>
        <v>5.4999999999999896E-2</v>
      </c>
      <c r="M615" s="513"/>
      <c r="N615" s="513">
        <f t="shared" si="370"/>
        <v>1616.5428737212499</v>
      </c>
      <c r="O615" s="515">
        <f t="shared" si="371"/>
        <v>5.4999999999999931E-2</v>
      </c>
      <c r="P615" s="257">
        <v>1532.26812675</v>
      </c>
      <c r="Q615" s="257">
        <v>1532.26812675</v>
      </c>
      <c r="R615" s="360">
        <v>9.0000000000000135E-2</v>
      </c>
    </row>
    <row r="616" spans="1:18" x14ac:dyDescent="0.2">
      <c r="A616" s="235" t="s">
        <v>607</v>
      </c>
      <c r="B616" s="38" t="s">
        <v>19</v>
      </c>
      <c r="C616" s="513">
        <f>D616*1.15</f>
        <v>746.94441115460393</v>
      </c>
      <c r="D616" s="513">
        <f>H616*1.03</f>
        <v>649.51687926487307</v>
      </c>
      <c r="E616" s="503">
        <v>0.03</v>
      </c>
      <c r="F616" s="38" t="s">
        <v>19</v>
      </c>
      <c r="G616" s="513">
        <f t="shared" si="376"/>
        <v>725.18874869379022</v>
      </c>
      <c r="H616" s="513">
        <v>630.5989119076437</v>
      </c>
      <c r="I616" s="503">
        <v>0</v>
      </c>
      <c r="J616" s="513">
        <f t="shared" ref="J616:J675" si="385">M616*1.055</f>
        <v>725.1887486937901</v>
      </c>
      <c r="K616" s="513">
        <f t="shared" si="384"/>
        <v>630.5989119076437</v>
      </c>
      <c r="L616" s="515">
        <f t="shared" si="374"/>
        <v>5.4999999999999979E-2</v>
      </c>
      <c r="M616" s="513">
        <f t="shared" si="377"/>
        <v>687.38270018368735</v>
      </c>
      <c r="N616" s="513">
        <f t="shared" ref="N616" si="386">Q616*1.055</f>
        <v>597.72408711624996</v>
      </c>
      <c r="O616" s="515">
        <f t="shared" si="371"/>
        <v>5.5000000000000021E-2</v>
      </c>
      <c r="P616" s="257">
        <v>651.54758311249986</v>
      </c>
      <c r="Q616" s="257">
        <v>566.56311574999995</v>
      </c>
      <c r="R616" s="360">
        <v>9.0000000000000066E-2</v>
      </c>
    </row>
    <row r="617" spans="1:18" x14ac:dyDescent="0.2">
      <c r="A617" s="235"/>
      <c r="B617" s="38"/>
      <c r="C617" s="235"/>
      <c r="D617" s="235"/>
      <c r="E617" s="512"/>
      <c r="F617" s="38"/>
      <c r="G617" s="513"/>
      <c r="H617" s="513"/>
      <c r="I617" s="503"/>
      <c r="J617" s="513"/>
      <c r="K617" s="513"/>
      <c r="L617" s="519"/>
      <c r="M617" s="513"/>
      <c r="N617" s="513"/>
      <c r="O617" s="312"/>
      <c r="P617" s="165"/>
      <c r="Q617" s="165"/>
      <c r="R617" s="360"/>
    </row>
    <row r="618" spans="1:18" ht="25.5" x14ac:dyDescent="0.2">
      <c r="A618" s="399" t="s">
        <v>608</v>
      </c>
      <c r="B618" s="38"/>
      <c r="C618" s="399"/>
      <c r="D618" s="399"/>
      <c r="E618" s="512"/>
      <c r="F618" s="38"/>
      <c r="G618" s="513"/>
      <c r="H618" s="513"/>
      <c r="I618" s="503"/>
      <c r="J618" s="513"/>
      <c r="K618" s="513"/>
      <c r="L618" s="519"/>
      <c r="M618" s="513"/>
      <c r="N618" s="513"/>
      <c r="O618" s="312"/>
      <c r="P618" s="165"/>
      <c r="Q618" s="165"/>
      <c r="R618" s="360"/>
    </row>
    <row r="619" spans="1:18" x14ac:dyDescent="0.2">
      <c r="A619" s="238" t="s">
        <v>609</v>
      </c>
      <c r="B619" s="38" t="s">
        <v>19</v>
      </c>
      <c r="C619" s="513">
        <f t="shared" ref="C619:C628" si="387">D619*1.15</f>
        <v>1225.180768617616</v>
      </c>
      <c r="D619" s="513">
        <f t="shared" ref="D619:D628" si="388">H619*1.03</f>
        <v>1065.3745814066226</v>
      </c>
      <c r="E619" s="503">
        <v>0.03</v>
      </c>
      <c r="F619" s="38" t="s">
        <v>19</v>
      </c>
      <c r="G619" s="513">
        <f t="shared" si="376"/>
        <v>1189.4958918617629</v>
      </c>
      <c r="H619" s="513">
        <v>1034.3442537928374</v>
      </c>
      <c r="I619" s="503">
        <v>0</v>
      </c>
      <c r="J619" s="513">
        <f t="shared" si="385"/>
        <v>1189.4958918617629</v>
      </c>
      <c r="K619" s="513">
        <f t="shared" si="384"/>
        <v>1034.3442537928374</v>
      </c>
      <c r="L619" s="515">
        <f t="shared" ref="L619:L630" si="389">(K619-N619)/N619</f>
        <v>5.4999999999999979E-2</v>
      </c>
      <c r="M619" s="513">
        <f>N619*1.15</f>
        <v>1127.4842576888748</v>
      </c>
      <c r="N619" s="513">
        <f t="shared" ref="N619:N630" si="390">Q619*1.055</f>
        <v>980.42109364249995</v>
      </c>
      <c r="O619" s="515">
        <f t="shared" ref="O619:O630" si="391">(N619-Q619)/Q619</f>
        <v>5.4999999999999931E-2</v>
      </c>
      <c r="P619" s="257">
        <v>1068.7054575249999</v>
      </c>
      <c r="Q619" s="257">
        <v>929.30909350000002</v>
      </c>
      <c r="R619" s="360">
        <v>9.0000000000000066E-2</v>
      </c>
    </row>
    <row r="620" spans="1:18" x14ac:dyDescent="0.2">
      <c r="A620" s="238" t="s">
        <v>610</v>
      </c>
      <c r="B620" s="38" t="s">
        <v>19</v>
      </c>
      <c r="C620" s="513">
        <f t="shared" si="387"/>
        <v>698.96083013824818</v>
      </c>
      <c r="D620" s="513">
        <f t="shared" si="388"/>
        <v>607.7920262071724</v>
      </c>
      <c r="E620" s="503">
        <v>0.03</v>
      </c>
      <c r="F620" s="38" t="s">
        <v>19</v>
      </c>
      <c r="G620" s="513">
        <f t="shared" si="376"/>
        <v>678.602747707037</v>
      </c>
      <c r="H620" s="513">
        <v>590.08934583220616</v>
      </c>
      <c r="I620" s="503">
        <v>0</v>
      </c>
      <c r="J620" s="513">
        <f t="shared" si="385"/>
        <v>678.602747707037</v>
      </c>
      <c r="K620" s="513">
        <f t="shared" si="384"/>
        <v>590.08934583220616</v>
      </c>
      <c r="L620" s="515">
        <f t="shared" si="389"/>
        <v>5.5000000000000028E-2</v>
      </c>
      <c r="M620" s="513">
        <f t="shared" ref="M620:M630" si="392">N620*1.15</f>
        <v>643.22535327681237</v>
      </c>
      <c r="N620" s="513">
        <f t="shared" si="390"/>
        <v>559.3263941537499</v>
      </c>
      <c r="O620" s="515">
        <f t="shared" si="391"/>
        <v>5.4999999999999903E-2</v>
      </c>
      <c r="P620" s="257">
        <v>609.69227798749989</v>
      </c>
      <c r="Q620" s="257">
        <v>530.16719824999996</v>
      </c>
      <c r="R620" s="360">
        <v>0.09</v>
      </c>
    </row>
    <row r="621" spans="1:18" x14ac:dyDescent="0.2">
      <c r="A621" s="238" t="s">
        <v>611</v>
      </c>
      <c r="B621" s="38" t="s">
        <v>19</v>
      </c>
      <c r="C621" s="513">
        <f t="shared" si="387"/>
        <v>1225.180768617616</v>
      </c>
      <c r="D621" s="513">
        <f t="shared" si="388"/>
        <v>1065.3745814066226</v>
      </c>
      <c r="E621" s="503">
        <v>0.03</v>
      </c>
      <c r="F621" s="38" t="s">
        <v>19</v>
      </c>
      <c r="G621" s="513">
        <f t="shared" si="376"/>
        <v>1189.4958918617629</v>
      </c>
      <c r="H621" s="513">
        <v>1034.3442537928374</v>
      </c>
      <c r="I621" s="503">
        <v>0</v>
      </c>
      <c r="J621" s="513">
        <f t="shared" si="385"/>
        <v>1189.4958918617629</v>
      </c>
      <c r="K621" s="513">
        <f t="shared" si="384"/>
        <v>1034.3442537928374</v>
      </c>
      <c r="L621" s="515">
        <f t="shared" si="389"/>
        <v>5.4999999999999979E-2</v>
      </c>
      <c r="M621" s="513">
        <f t="shared" si="392"/>
        <v>1127.4842576888748</v>
      </c>
      <c r="N621" s="513">
        <f t="shared" si="390"/>
        <v>980.42109364249995</v>
      </c>
      <c r="O621" s="515">
        <f t="shared" si="391"/>
        <v>5.4999999999999931E-2</v>
      </c>
      <c r="P621" s="257">
        <v>1068.7054575249999</v>
      </c>
      <c r="Q621" s="257">
        <v>929.30909350000002</v>
      </c>
      <c r="R621" s="360">
        <v>9.0000000000000066E-2</v>
      </c>
    </row>
    <row r="622" spans="1:18" x14ac:dyDescent="0.2">
      <c r="A622" s="238" t="s">
        <v>612</v>
      </c>
      <c r="B622" s="38" t="s">
        <v>19</v>
      </c>
      <c r="C622" s="513">
        <f t="shared" si="387"/>
        <v>207.92885107087477</v>
      </c>
      <c r="D622" s="513">
        <f t="shared" si="388"/>
        <v>180.80769658336939</v>
      </c>
      <c r="E622" s="503">
        <v>0.03</v>
      </c>
      <c r="F622" s="38" t="s">
        <v>19</v>
      </c>
      <c r="G622" s="513">
        <f t="shared" si="376"/>
        <v>201.87267094259687</v>
      </c>
      <c r="H622" s="513">
        <v>175.5414529935625</v>
      </c>
      <c r="I622" s="503">
        <v>0</v>
      </c>
      <c r="J622" s="513">
        <f t="shared" si="385"/>
        <v>201.87267094259687</v>
      </c>
      <c r="K622" s="513">
        <f t="shared" si="384"/>
        <v>175.5414529935625</v>
      </c>
      <c r="L622" s="515">
        <f t="shared" si="389"/>
        <v>5.4999999999999875E-2</v>
      </c>
      <c r="M622" s="513">
        <f t="shared" si="392"/>
        <v>191.348503263125</v>
      </c>
      <c r="N622" s="513">
        <f t="shared" si="390"/>
        <v>166.39000283750002</v>
      </c>
      <c r="O622" s="515">
        <f t="shared" si="391"/>
        <v>5.4999999999999931E-2</v>
      </c>
      <c r="P622" s="257">
        <v>181.37298887500003</v>
      </c>
      <c r="Q622" s="257">
        <v>157.71564250000003</v>
      </c>
      <c r="R622" s="360">
        <v>9.0000000000000163E-2</v>
      </c>
    </row>
    <row r="623" spans="1:18" x14ac:dyDescent="0.2">
      <c r="A623" s="238" t="s">
        <v>613</v>
      </c>
      <c r="B623" s="38" t="s">
        <v>19</v>
      </c>
      <c r="C623" s="513">
        <f t="shared" si="387"/>
        <v>207.92885107087477</v>
      </c>
      <c r="D623" s="513">
        <f t="shared" si="388"/>
        <v>180.80769658336939</v>
      </c>
      <c r="E623" s="503">
        <v>0.03</v>
      </c>
      <c r="F623" s="38" t="s">
        <v>19</v>
      </c>
      <c r="G623" s="513">
        <f t="shared" si="376"/>
        <v>201.87267094259687</v>
      </c>
      <c r="H623" s="513">
        <v>175.5414529935625</v>
      </c>
      <c r="I623" s="503">
        <v>0</v>
      </c>
      <c r="J623" s="513">
        <f t="shared" si="385"/>
        <v>201.87267094259687</v>
      </c>
      <c r="K623" s="513">
        <f t="shared" si="384"/>
        <v>175.5414529935625</v>
      </c>
      <c r="L623" s="515">
        <f t="shared" si="389"/>
        <v>5.4999999999999875E-2</v>
      </c>
      <c r="M623" s="513">
        <f t="shared" si="392"/>
        <v>191.348503263125</v>
      </c>
      <c r="N623" s="513">
        <f t="shared" si="390"/>
        <v>166.39000283750002</v>
      </c>
      <c r="O623" s="515">
        <f t="shared" si="391"/>
        <v>5.4999999999999931E-2</v>
      </c>
      <c r="P623" s="257">
        <v>181.37298887500003</v>
      </c>
      <c r="Q623" s="257">
        <v>157.71564250000003</v>
      </c>
      <c r="R623" s="360">
        <v>9.0000000000000163E-2</v>
      </c>
    </row>
    <row r="624" spans="1:18" x14ac:dyDescent="0.2">
      <c r="A624" s="238" t="s">
        <v>614</v>
      </c>
      <c r="B624" s="38" t="s">
        <v>19</v>
      </c>
      <c r="C624" s="513">
        <f t="shared" si="387"/>
        <v>417.45715484229459</v>
      </c>
      <c r="D624" s="513">
        <f t="shared" si="388"/>
        <v>363.00622160199532</v>
      </c>
      <c r="E624" s="503">
        <v>0.03</v>
      </c>
      <c r="F624" s="38" t="s">
        <v>19</v>
      </c>
      <c r="G624" s="513">
        <f t="shared" si="376"/>
        <v>405.29820858475205</v>
      </c>
      <c r="H624" s="513">
        <v>352.43322485630614</v>
      </c>
      <c r="I624" s="503">
        <v>0</v>
      </c>
      <c r="J624" s="513">
        <f t="shared" si="385"/>
        <v>405.29820858475199</v>
      </c>
      <c r="K624" s="513">
        <f t="shared" si="384"/>
        <v>352.43322485630614</v>
      </c>
      <c r="L624" s="515">
        <f t="shared" si="389"/>
        <v>5.4999999999999979E-2</v>
      </c>
      <c r="M624" s="513">
        <f t="shared" si="392"/>
        <v>384.16891808981234</v>
      </c>
      <c r="N624" s="513">
        <f t="shared" si="390"/>
        <v>334.0599287737499</v>
      </c>
      <c r="O624" s="515">
        <f t="shared" si="391"/>
        <v>5.4999999999999848E-2</v>
      </c>
      <c r="P624" s="257">
        <v>364.1411545874999</v>
      </c>
      <c r="Q624" s="257">
        <v>316.64448224999995</v>
      </c>
      <c r="R624" s="360">
        <v>9.0000000000000024E-2</v>
      </c>
    </row>
    <row r="625" spans="1:18" x14ac:dyDescent="0.2">
      <c r="A625" s="238" t="s">
        <v>615</v>
      </c>
      <c r="B625" s="38" t="s">
        <v>19</v>
      </c>
      <c r="C625" s="513">
        <f t="shared" si="387"/>
        <v>698.96083013824818</v>
      </c>
      <c r="D625" s="513">
        <f t="shared" si="388"/>
        <v>607.7920262071724</v>
      </c>
      <c r="E625" s="503">
        <v>0.03</v>
      </c>
      <c r="F625" s="38" t="s">
        <v>19</v>
      </c>
      <c r="G625" s="513">
        <f t="shared" si="376"/>
        <v>678.602747707037</v>
      </c>
      <c r="H625" s="513">
        <v>590.08934583220616</v>
      </c>
      <c r="I625" s="503">
        <v>0</v>
      </c>
      <c r="J625" s="513">
        <f t="shared" si="385"/>
        <v>678.602747707037</v>
      </c>
      <c r="K625" s="513">
        <f t="shared" si="384"/>
        <v>590.08934583220616</v>
      </c>
      <c r="L625" s="515">
        <f t="shared" si="389"/>
        <v>5.5000000000000028E-2</v>
      </c>
      <c r="M625" s="513">
        <f t="shared" si="392"/>
        <v>643.22535327681237</v>
      </c>
      <c r="N625" s="513">
        <f t="shared" si="390"/>
        <v>559.3263941537499</v>
      </c>
      <c r="O625" s="515">
        <f t="shared" si="391"/>
        <v>5.4999999999999903E-2</v>
      </c>
      <c r="P625" s="257">
        <v>609.69227798749989</v>
      </c>
      <c r="Q625" s="257">
        <v>530.16719824999996</v>
      </c>
      <c r="R625" s="360">
        <v>0.09</v>
      </c>
    </row>
    <row r="626" spans="1:18" x14ac:dyDescent="0.2">
      <c r="A626" s="238" t="s">
        <v>616</v>
      </c>
      <c r="B626" s="38" t="s">
        <v>19</v>
      </c>
      <c r="C626" s="513">
        <f t="shared" si="387"/>
        <v>207.92885107087477</v>
      </c>
      <c r="D626" s="513">
        <f t="shared" si="388"/>
        <v>180.80769658336939</v>
      </c>
      <c r="E626" s="503">
        <v>0.03</v>
      </c>
      <c r="F626" s="38" t="s">
        <v>19</v>
      </c>
      <c r="G626" s="513">
        <f t="shared" si="376"/>
        <v>201.87267094259687</v>
      </c>
      <c r="H626" s="513">
        <v>175.5414529935625</v>
      </c>
      <c r="I626" s="503">
        <v>0</v>
      </c>
      <c r="J626" s="513">
        <f t="shared" si="385"/>
        <v>201.87267094259687</v>
      </c>
      <c r="K626" s="513">
        <f t="shared" si="384"/>
        <v>175.5414529935625</v>
      </c>
      <c r="L626" s="515">
        <f t="shared" si="389"/>
        <v>5.4999999999999875E-2</v>
      </c>
      <c r="M626" s="513">
        <f t="shared" si="392"/>
        <v>191.348503263125</v>
      </c>
      <c r="N626" s="513">
        <f t="shared" si="390"/>
        <v>166.39000283750002</v>
      </c>
      <c r="O626" s="515">
        <f t="shared" si="391"/>
        <v>5.4999999999999931E-2</v>
      </c>
      <c r="P626" s="257">
        <v>181.37298887500003</v>
      </c>
      <c r="Q626" s="257">
        <v>157.71564250000003</v>
      </c>
      <c r="R626" s="360">
        <v>9.0000000000000163E-2</v>
      </c>
    </row>
    <row r="627" spans="1:18" x14ac:dyDescent="0.2">
      <c r="A627" s="238" t="s">
        <v>595</v>
      </c>
      <c r="B627" s="38" t="s">
        <v>19</v>
      </c>
      <c r="C627" s="513">
        <f t="shared" si="387"/>
        <v>698.96083013824818</v>
      </c>
      <c r="D627" s="513">
        <f t="shared" si="388"/>
        <v>607.7920262071724</v>
      </c>
      <c r="E627" s="503">
        <v>0.03</v>
      </c>
      <c r="F627" s="38" t="s">
        <v>19</v>
      </c>
      <c r="G627" s="513">
        <f t="shared" si="376"/>
        <v>678.602747707037</v>
      </c>
      <c r="H627" s="513">
        <v>590.08934583220616</v>
      </c>
      <c r="I627" s="503">
        <v>0</v>
      </c>
      <c r="J627" s="513">
        <f t="shared" si="385"/>
        <v>678.602747707037</v>
      </c>
      <c r="K627" s="513">
        <f t="shared" si="384"/>
        <v>590.08934583220616</v>
      </c>
      <c r="L627" s="515">
        <f t="shared" si="389"/>
        <v>5.5000000000000028E-2</v>
      </c>
      <c r="M627" s="513">
        <f t="shared" si="392"/>
        <v>643.22535327681237</v>
      </c>
      <c r="N627" s="513">
        <f t="shared" si="390"/>
        <v>559.3263941537499</v>
      </c>
      <c r="O627" s="515">
        <f t="shared" si="391"/>
        <v>5.4999999999999903E-2</v>
      </c>
      <c r="P627" s="257">
        <v>609.69227798749989</v>
      </c>
      <c r="Q627" s="257">
        <v>530.16719824999996</v>
      </c>
      <c r="R627" s="360">
        <v>0.09</v>
      </c>
    </row>
    <row r="628" spans="1:18" x14ac:dyDescent="0.2">
      <c r="A628" s="238" t="s">
        <v>596</v>
      </c>
      <c r="B628" s="38" t="s">
        <v>19</v>
      </c>
      <c r="C628" s="513">
        <f t="shared" si="387"/>
        <v>296.53853068107838</v>
      </c>
      <c r="D628" s="513">
        <f t="shared" si="388"/>
        <v>257.8595918965899</v>
      </c>
      <c r="E628" s="503">
        <v>0.03</v>
      </c>
      <c r="F628" s="38" t="s">
        <v>19</v>
      </c>
      <c r="G628" s="513">
        <f t="shared" si="376"/>
        <v>287.90148609813428</v>
      </c>
      <c r="H628" s="513">
        <v>250.34911834620377</v>
      </c>
      <c r="I628" s="503">
        <v>0</v>
      </c>
      <c r="J628" s="513">
        <f t="shared" si="385"/>
        <v>287.90148609813434</v>
      </c>
      <c r="K628" s="513">
        <f t="shared" si="384"/>
        <v>250.34911834620377</v>
      </c>
      <c r="L628" s="515">
        <f t="shared" si="389"/>
        <v>5.4999999999999959E-2</v>
      </c>
      <c r="M628" s="513">
        <f t="shared" si="392"/>
        <v>272.89240388448752</v>
      </c>
      <c r="N628" s="513">
        <f t="shared" si="390"/>
        <v>237.29774250825002</v>
      </c>
      <c r="O628" s="515">
        <f t="shared" si="391"/>
        <v>5.4999999999999931E-2</v>
      </c>
      <c r="P628" s="257">
        <v>258.66578567250002</v>
      </c>
      <c r="Q628" s="257">
        <v>224.92677015000004</v>
      </c>
      <c r="R628" s="360">
        <v>9.0000000000000135E-2</v>
      </c>
    </row>
    <row r="629" spans="1:18" x14ac:dyDescent="0.2">
      <c r="A629" s="238" t="s">
        <v>617</v>
      </c>
      <c r="B629" s="38" t="s">
        <v>45</v>
      </c>
      <c r="C629" s="513"/>
      <c r="D629" s="513">
        <f>H629*1.03</f>
        <v>919.33759570467032</v>
      </c>
      <c r="E629" s="503">
        <v>0.03</v>
      </c>
      <c r="F629" s="38" t="s">
        <v>45</v>
      </c>
      <c r="G629" s="513"/>
      <c r="H629" s="513">
        <v>892.56077252880607</v>
      </c>
      <c r="I629" s="503">
        <v>0</v>
      </c>
      <c r="J629" s="513"/>
      <c r="K629" s="513">
        <f t="shared" si="384"/>
        <v>892.56077252880607</v>
      </c>
      <c r="L629" s="515">
        <f t="shared" si="389"/>
        <v>5.4999999999999959E-2</v>
      </c>
      <c r="M629" s="513">
        <f t="shared" si="392"/>
        <v>972.9335435148123</v>
      </c>
      <c r="N629" s="513">
        <f t="shared" si="390"/>
        <v>846.02916827374986</v>
      </c>
      <c r="O629" s="515">
        <f t="shared" si="391"/>
        <v>5.4999999999999931E-2</v>
      </c>
      <c r="P629" s="257">
        <v>801.92338224999992</v>
      </c>
      <c r="Q629" s="257">
        <v>801.92338224999992</v>
      </c>
      <c r="R629" s="360">
        <v>9.000000000000008E-2</v>
      </c>
    </row>
    <row r="630" spans="1:18" x14ac:dyDescent="0.2">
      <c r="A630" s="238" t="s">
        <v>618</v>
      </c>
      <c r="B630" s="38" t="s">
        <v>45</v>
      </c>
      <c r="C630" s="513"/>
      <c r="D630" s="513">
        <f>H630*1.03</f>
        <v>460.36421206996351</v>
      </c>
      <c r="E630" s="503">
        <v>0.03</v>
      </c>
      <c r="F630" s="38" t="s">
        <v>45</v>
      </c>
      <c r="G630" s="513"/>
      <c r="H630" s="513">
        <v>446.95554569899372</v>
      </c>
      <c r="I630" s="503">
        <v>0</v>
      </c>
      <c r="J630" s="513"/>
      <c r="K630" s="513">
        <f t="shared" si="384"/>
        <v>446.95554569899372</v>
      </c>
      <c r="L630" s="515">
        <f t="shared" si="389"/>
        <v>5.4999999999999917E-2</v>
      </c>
      <c r="M630" s="513">
        <f t="shared" si="392"/>
        <v>487.20272753918749</v>
      </c>
      <c r="N630" s="513">
        <f t="shared" si="390"/>
        <v>423.65454568625</v>
      </c>
      <c r="O630" s="515">
        <f t="shared" si="391"/>
        <v>5.4999999999999959E-2</v>
      </c>
      <c r="P630" s="257">
        <v>401.56828975000002</v>
      </c>
      <c r="Q630" s="257">
        <v>401.56828975000002</v>
      </c>
      <c r="R630" s="360">
        <v>9.000000000000008E-2</v>
      </c>
    </row>
    <row r="631" spans="1:18" x14ac:dyDescent="0.2">
      <c r="A631" s="238"/>
      <c r="B631" s="38"/>
      <c r="C631" s="238"/>
      <c r="D631" s="238"/>
      <c r="E631" s="507"/>
      <c r="F631" s="38"/>
      <c r="G631" s="513"/>
      <c r="H631" s="513"/>
      <c r="I631" s="503"/>
      <c r="J631" s="513"/>
      <c r="K631" s="513"/>
      <c r="L631" s="515"/>
      <c r="M631" s="513"/>
      <c r="N631" s="513"/>
      <c r="O631" s="515"/>
      <c r="P631" s="257"/>
      <c r="Q631" s="257"/>
      <c r="R631" s="360"/>
    </row>
    <row r="632" spans="1:18" ht="25.5" x14ac:dyDescent="0.2">
      <c r="A632" s="399" t="s">
        <v>619</v>
      </c>
      <c r="B632" s="38"/>
      <c r="C632" s="399"/>
      <c r="D632" s="399"/>
      <c r="E632" s="512"/>
      <c r="F632" s="38"/>
      <c r="G632" s="513"/>
      <c r="H632" s="513"/>
      <c r="I632" s="503"/>
      <c r="J632" s="513"/>
      <c r="K632" s="513"/>
      <c r="L632" s="519"/>
      <c r="M632" s="513"/>
      <c r="N632" s="513"/>
      <c r="O632" s="312"/>
      <c r="P632" s="165"/>
      <c r="Q632" s="165"/>
      <c r="R632" s="360"/>
    </row>
    <row r="633" spans="1:18" x14ac:dyDescent="0.2">
      <c r="A633" s="238" t="s">
        <v>620</v>
      </c>
      <c r="B633" s="38"/>
      <c r="C633" s="238"/>
      <c r="D633" s="238"/>
      <c r="E633" s="507"/>
      <c r="F633" s="38"/>
      <c r="G633" s="513"/>
      <c r="H633" s="513"/>
      <c r="I633" s="503"/>
      <c r="J633" s="513"/>
      <c r="K633" s="513"/>
      <c r="L633" s="519"/>
      <c r="M633" s="513"/>
      <c r="N633" s="513"/>
      <c r="O633" s="312"/>
      <c r="P633" s="165"/>
      <c r="Q633" s="165"/>
      <c r="R633" s="360"/>
    </row>
    <row r="634" spans="1:18" x14ac:dyDescent="0.2">
      <c r="A634" s="238" t="s">
        <v>609</v>
      </c>
      <c r="B634" s="38" t="s">
        <v>19</v>
      </c>
      <c r="C634" s="513">
        <f t="shared" ref="C634:C642" si="393">D634*1.15</f>
        <v>1224.9836796592547</v>
      </c>
      <c r="D634" s="513">
        <f t="shared" ref="D634:D642" si="394">H634*1.03</f>
        <v>1065.2031997036997</v>
      </c>
      <c r="E634" s="503">
        <v>0.03</v>
      </c>
      <c r="F634" s="38" t="s">
        <v>19</v>
      </c>
      <c r="G634" s="513">
        <f t="shared" ref="G634:G642" si="395">H634*1.15</f>
        <v>1189.3045433584996</v>
      </c>
      <c r="H634" s="513">
        <v>1034.1778637899997</v>
      </c>
      <c r="I634" s="503">
        <v>0</v>
      </c>
      <c r="J634" s="513">
        <f t="shared" si="385"/>
        <v>1189.3045433584998</v>
      </c>
      <c r="K634" s="513">
        <f t="shared" si="384"/>
        <v>1034.1778637899997</v>
      </c>
      <c r="L634" s="515">
        <f t="shared" ref="L634:L650" si="396">(K634-N634)/N634</f>
        <v>5.4999999999999848E-2</v>
      </c>
      <c r="M634" s="513">
        <f>N634*1.15</f>
        <v>1127.3028846999998</v>
      </c>
      <c r="N634" s="513">
        <f t="shared" ref="N634:N650" si="397">Q634*1.055</f>
        <v>980.26337799999988</v>
      </c>
      <c r="O634" s="515">
        <f t="shared" ref="O634:O650" si="398">(N634-Q634)/Q634</f>
        <v>5.4999999999999917E-2</v>
      </c>
      <c r="P634" s="257">
        <v>1068.5335399999999</v>
      </c>
      <c r="Q634" s="257">
        <v>929.15959999999995</v>
      </c>
      <c r="R634" s="360">
        <v>9.0000000000000024E-2</v>
      </c>
    </row>
    <row r="635" spans="1:18" x14ac:dyDescent="0.2">
      <c r="A635" s="238" t="s">
        <v>621</v>
      </c>
      <c r="B635" s="38" t="s">
        <v>19</v>
      </c>
      <c r="C635" s="513">
        <f t="shared" si="393"/>
        <v>1397.8155354527635</v>
      </c>
      <c r="D635" s="513">
        <f t="shared" si="394"/>
        <v>1215.4917699589248</v>
      </c>
      <c r="E635" s="503">
        <v>0.03</v>
      </c>
      <c r="F635" s="38" t="s">
        <v>19</v>
      </c>
      <c r="G635" s="513">
        <f t="shared" si="395"/>
        <v>1357.1024616046245</v>
      </c>
      <c r="H635" s="513">
        <v>1180.0890970474998</v>
      </c>
      <c r="I635" s="503">
        <v>0</v>
      </c>
      <c r="J635" s="513">
        <f t="shared" si="385"/>
        <v>1357.1024616046245</v>
      </c>
      <c r="K635" s="513">
        <f t="shared" si="384"/>
        <v>1180.0890970474998</v>
      </c>
      <c r="L635" s="515">
        <f t="shared" si="396"/>
        <v>5.4999999999999966E-2</v>
      </c>
      <c r="M635" s="513">
        <f t="shared" ref="M635:M642" si="399">N635*1.15</f>
        <v>1286.3530441749997</v>
      </c>
      <c r="N635" s="513">
        <f t="shared" si="397"/>
        <v>1118.5678644999998</v>
      </c>
      <c r="O635" s="515">
        <f t="shared" si="398"/>
        <v>5.4999999999999896E-2</v>
      </c>
      <c r="P635" s="257">
        <v>1219.2919849999998</v>
      </c>
      <c r="Q635" s="257">
        <v>1060.2538999999999</v>
      </c>
      <c r="R635" s="360">
        <v>9.0000000000000011E-2</v>
      </c>
    </row>
    <row r="636" spans="1:18" x14ac:dyDescent="0.2">
      <c r="A636" s="238" t="s">
        <v>610</v>
      </c>
      <c r="B636" s="38" t="s">
        <v>19</v>
      </c>
      <c r="C636" s="513">
        <f t="shared" si="393"/>
        <v>313.82626446716057</v>
      </c>
      <c r="D636" s="513">
        <f t="shared" si="394"/>
        <v>272.89240388448746</v>
      </c>
      <c r="E636" s="503">
        <v>0.03</v>
      </c>
      <c r="F636" s="38" t="s">
        <v>19</v>
      </c>
      <c r="G636" s="513">
        <f t="shared" si="395"/>
        <v>304.68569365743747</v>
      </c>
      <c r="H636" s="513">
        <v>264.94408144124998</v>
      </c>
      <c r="I636" s="503">
        <v>0</v>
      </c>
      <c r="J636" s="513">
        <f t="shared" si="385"/>
        <v>304.68569365743747</v>
      </c>
      <c r="K636" s="513">
        <f t="shared" si="384"/>
        <v>264.94408144124998</v>
      </c>
      <c r="L636" s="515">
        <f t="shared" si="396"/>
        <v>5.5000000000000007E-2</v>
      </c>
      <c r="M636" s="513">
        <f t="shared" si="399"/>
        <v>288.80160536249997</v>
      </c>
      <c r="N636" s="513">
        <f t="shared" si="397"/>
        <v>251.13183074999998</v>
      </c>
      <c r="O636" s="515">
        <f t="shared" si="398"/>
        <v>5.4999999999999931E-2</v>
      </c>
      <c r="P636" s="257">
        <v>273.74559749999997</v>
      </c>
      <c r="Q636" s="257">
        <v>238.03964999999999</v>
      </c>
      <c r="R636" s="360">
        <v>9.0000000000000024E-2</v>
      </c>
    </row>
    <row r="637" spans="1:18" x14ac:dyDescent="0.2">
      <c r="A637" s="238" t="s">
        <v>611</v>
      </c>
      <c r="B637" s="38" t="s">
        <v>19</v>
      </c>
      <c r="C637" s="513">
        <f t="shared" si="393"/>
        <v>876.2878302512986</v>
      </c>
      <c r="D637" s="513">
        <f t="shared" si="394"/>
        <v>761.98941760982495</v>
      </c>
      <c r="E637" s="503">
        <v>0.03</v>
      </c>
      <c r="F637" s="38" t="s">
        <v>19</v>
      </c>
      <c r="G637" s="513">
        <f t="shared" si="395"/>
        <v>850.7648837391248</v>
      </c>
      <c r="H637" s="513">
        <v>739.79555107749991</v>
      </c>
      <c r="I637" s="503">
        <v>0</v>
      </c>
      <c r="J637" s="513">
        <f t="shared" si="385"/>
        <v>850.76488373912491</v>
      </c>
      <c r="K637" s="513">
        <f t="shared" si="384"/>
        <v>739.79555107749991</v>
      </c>
      <c r="L637" s="515">
        <f t="shared" si="396"/>
        <v>5.4999999999999896E-2</v>
      </c>
      <c r="M637" s="513">
        <f t="shared" si="399"/>
        <v>806.41221207499996</v>
      </c>
      <c r="N637" s="513">
        <f t="shared" si="397"/>
        <v>701.22801049999998</v>
      </c>
      <c r="O637" s="515">
        <f t="shared" si="398"/>
        <v>5.4999999999999938E-2</v>
      </c>
      <c r="P637" s="257">
        <v>764.37176499999998</v>
      </c>
      <c r="Q637" s="257">
        <v>664.67110000000002</v>
      </c>
      <c r="R637" s="360">
        <v>9.0000000000000108E-2</v>
      </c>
    </row>
    <row r="638" spans="1:18" x14ac:dyDescent="0.2">
      <c r="A638" s="238" t="s">
        <v>622</v>
      </c>
      <c r="B638" s="38" t="s">
        <v>19</v>
      </c>
      <c r="C638" s="513">
        <f t="shared" si="393"/>
        <v>175.86399361444748</v>
      </c>
      <c r="D638" s="513">
        <f t="shared" si="394"/>
        <v>152.92521183865</v>
      </c>
      <c r="E638" s="503">
        <v>0.03</v>
      </c>
      <c r="F638" s="38" t="s">
        <v>19</v>
      </c>
      <c r="G638" s="513">
        <f t="shared" si="395"/>
        <v>170.74174137324999</v>
      </c>
      <c r="H638" s="513">
        <v>148.47107945499999</v>
      </c>
      <c r="I638" s="503">
        <v>0</v>
      </c>
      <c r="J638" s="513">
        <f t="shared" si="385"/>
        <v>170.74174137324999</v>
      </c>
      <c r="K638" s="513">
        <f t="shared" si="384"/>
        <v>148.47107945499999</v>
      </c>
      <c r="L638" s="515">
        <f t="shared" si="396"/>
        <v>5.4999999999999882E-2</v>
      </c>
      <c r="M638" s="513">
        <f t="shared" si="399"/>
        <v>161.84051314999999</v>
      </c>
      <c r="N638" s="513">
        <f t="shared" si="397"/>
        <v>140.73088100000001</v>
      </c>
      <c r="O638" s="515">
        <f t="shared" si="398"/>
        <v>5.4999999999999986E-2</v>
      </c>
      <c r="P638" s="257">
        <v>153.40333000000001</v>
      </c>
      <c r="Q638" s="257">
        <v>133.39420000000001</v>
      </c>
      <c r="R638" s="360">
        <v>9.0000000000000135E-2</v>
      </c>
    </row>
    <row r="639" spans="1:18" x14ac:dyDescent="0.2">
      <c r="A639" s="238" t="s">
        <v>623</v>
      </c>
      <c r="B639" s="38" t="s">
        <v>19</v>
      </c>
      <c r="C639" s="513">
        <f t="shared" si="393"/>
        <v>242.57102567509995</v>
      </c>
      <c r="D639" s="513">
        <f t="shared" si="394"/>
        <v>210.93132667399996</v>
      </c>
      <c r="E639" s="503">
        <v>0.03</v>
      </c>
      <c r="F639" s="38" t="s">
        <v>19</v>
      </c>
      <c r="G639" s="513">
        <f t="shared" si="395"/>
        <v>235.50585016999995</v>
      </c>
      <c r="H639" s="513">
        <v>204.78769579999997</v>
      </c>
      <c r="I639" s="503">
        <v>0</v>
      </c>
      <c r="J639" s="513">
        <f t="shared" si="385"/>
        <v>235.50585016999995</v>
      </c>
      <c r="K639" s="513">
        <f t="shared" si="384"/>
        <v>204.78769579999997</v>
      </c>
      <c r="L639" s="515">
        <f t="shared" si="396"/>
        <v>5.4999999999999993E-2</v>
      </c>
      <c r="M639" s="513">
        <f t="shared" si="399"/>
        <v>223.22829399999995</v>
      </c>
      <c r="N639" s="513">
        <f t="shared" si="397"/>
        <v>194.11155999999997</v>
      </c>
      <c r="O639" s="515">
        <f t="shared" si="398"/>
        <v>5.4999999999999889E-2</v>
      </c>
      <c r="P639" s="257">
        <v>211.59079999999997</v>
      </c>
      <c r="Q639" s="257">
        <v>183.99199999999999</v>
      </c>
      <c r="R639" s="360">
        <v>9.0000000000000052E-2</v>
      </c>
    </row>
    <row r="640" spans="1:18" x14ac:dyDescent="0.2">
      <c r="A640" s="238" t="s">
        <v>614</v>
      </c>
      <c r="B640" s="38" t="s">
        <v>19</v>
      </c>
      <c r="C640" s="513">
        <f t="shared" si="393"/>
        <v>416.91895037907801</v>
      </c>
      <c r="D640" s="513">
        <f t="shared" si="394"/>
        <v>362.53821772093744</v>
      </c>
      <c r="E640" s="503">
        <v>0.03</v>
      </c>
      <c r="F640" s="38" t="s">
        <v>19</v>
      </c>
      <c r="G640" s="513">
        <f t="shared" si="395"/>
        <v>404.77567997968742</v>
      </c>
      <c r="H640" s="513">
        <v>351.97885215624996</v>
      </c>
      <c r="I640" s="503">
        <v>0</v>
      </c>
      <c r="J640" s="513">
        <f t="shared" si="385"/>
        <v>404.77567997968748</v>
      </c>
      <c r="K640" s="513">
        <f t="shared" si="384"/>
        <v>351.97885215624996</v>
      </c>
      <c r="L640" s="515">
        <f t="shared" si="396"/>
        <v>5.4999999999999868E-2</v>
      </c>
      <c r="M640" s="513">
        <f t="shared" si="399"/>
        <v>383.67363031249999</v>
      </c>
      <c r="N640" s="513">
        <f t="shared" si="397"/>
        <v>333.62924375</v>
      </c>
      <c r="O640" s="515">
        <f t="shared" si="398"/>
        <v>5.4999999999999868E-2</v>
      </c>
      <c r="P640" s="257">
        <v>363.67168750000002</v>
      </c>
      <c r="Q640" s="257">
        <v>316.23625000000004</v>
      </c>
      <c r="R640" s="360">
        <v>9.0000000000000135E-2</v>
      </c>
    </row>
    <row r="641" spans="1:18" x14ac:dyDescent="0.2">
      <c r="A641" s="238" t="s">
        <v>624</v>
      </c>
      <c r="B641" s="38" t="s">
        <v>19</v>
      </c>
      <c r="C641" s="513">
        <f t="shared" si="393"/>
        <v>876.2878302512986</v>
      </c>
      <c r="D641" s="513">
        <f t="shared" si="394"/>
        <v>761.98941760982495</v>
      </c>
      <c r="E641" s="503">
        <v>0.03</v>
      </c>
      <c r="F641" s="38" t="s">
        <v>19</v>
      </c>
      <c r="G641" s="513">
        <f t="shared" si="395"/>
        <v>850.7648837391248</v>
      </c>
      <c r="H641" s="513">
        <v>739.79555107749991</v>
      </c>
      <c r="I641" s="503">
        <v>0</v>
      </c>
      <c r="J641" s="513">
        <f t="shared" si="385"/>
        <v>850.76488373912491</v>
      </c>
      <c r="K641" s="513">
        <f t="shared" si="384"/>
        <v>739.79555107749991</v>
      </c>
      <c r="L641" s="515">
        <f t="shared" si="396"/>
        <v>5.4999999999999896E-2</v>
      </c>
      <c r="M641" s="513">
        <f t="shared" si="399"/>
        <v>806.41221207499996</v>
      </c>
      <c r="N641" s="513">
        <f t="shared" si="397"/>
        <v>701.22801049999998</v>
      </c>
      <c r="O641" s="515">
        <f t="shared" si="398"/>
        <v>5.4999999999999938E-2</v>
      </c>
      <c r="P641" s="257">
        <v>764.37176499999998</v>
      </c>
      <c r="Q641" s="257">
        <v>664.67110000000002</v>
      </c>
      <c r="R641" s="360">
        <v>9.0000000000000108E-2</v>
      </c>
    </row>
    <row r="642" spans="1:18" x14ac:dyDescent="0.2">
      <c r="A642" s="238" t="s">
        <v>615</v>
      </c>
      <c r="B642" s="38" t="s">
        <v>19</v>
      </c>
      <c r="C642" s="513">
        <f t="shared" si="393"/>
        <v>698.90776772638173</v>
      </c>
      <c r="D642" s="513">
        <f t="shared" si="394"/>
        <v>607.7458849794624</v>
      </c>
      <c r="E642" s="503">
        <v>0.03</v>
      </c>
      <c r="F642" s="38" t="s">
        <v>19</v>
      </c>
      <c r="G642" s="513">
        <f t="shared" si="395"/>
        <v>678.55123080231226</v>
      </c>
      <c r="H642" s="513">
        <v>590.04454852374988</v>
      </c>
      <c r="I642" s="503">
        <v>0</v>
      </c>
      <c r="J642" s="513">
        <f t="shared" si="385"/>
        <v>678.55123080231226</v>
      </c>
      <c r="K642" s="513">
        <f t="shared" si="384"/>
        <v>590.04454852374988</v>
      </c>
      <c r="L642" s="515">
        <f t="shared" si="396"/>
        <v>5.4999999999999966E-2</v>
      </c>
      <c r="M642" s="513">
        <f t="shared" si="399"/>
        <v>643.17652208749985</v>
      </c>
      <c r="N642" s="513">
        <f t="shared" si="397"/>
        <v>559.28393224999991</v>
      </c>
      <c r="O642" s="515">
        <f t="shared" si="398"/>
        <v>5.4999999999999896E-2</v>
      </c>
      <c r="P642" s="257">
        <v>609.64599249999992</v>
      </c>
      <c r="Q642" s="257">
        <v>530.12694999999997</v>
      </c>
      <c r="R642" s="360">
        <v>9.0000000000000011E-2</v>
      </c>
    </row>
    <row r="643" spans="1:18" x14ac:dyDescent="0.2">
      <c r="A643" s="238"/>
      <c r="B643" s="38"/>
      <c r="C643" s="238"/>
      <c r="D643" s="238"/>
      <c r="E643" s="507"/>
      <c r="F643" s="38"/>
      <c r="G643" s="513"/>
      <c r="H643" s="513"/>
      <c r="I643" s="503"/>
      <c r="J643" s="513"/>
      <c r="K643" s="513"/>
      <c r="L643" s="515"/>
      <c r="M643" s="513"/>
      <c r="N643" s="513"/>
      <c r="O643" s="515"/>
      <c r="P643" s="257"/>
      <c r="Q643" s="257"/>
      <c r="R643" s="360"/>
    </row>
    <row r="644" spans="1:18" x14ac:dyDescent="0.2">
      <c r="A644" s="238" t="s">
        <v>616</v>
      </c>
      <c r="B644" s="38" t="s">
        <v>19</v>
      </c>
      <c r="C644" s="513">
        <f t="shared" ref="C644:C648" si="400">D644*1.15</f>
        <v>207.70144073430436</v>
      </c>
      <c r="D644" s="513">
        <f t="shared" ref="D644:D650" si="401">H644*1.03</f>
        <v>180.6099484646125</v>
      </c>
      <c r="E644" s="503">
        <v>0.03</v>
      </c>
      <c r="F644" s="38" t="s">
        <v>19</v>
      </c>
      <c r="G644" s="513">
        <f t="shared" si="376"/>
        <v>201.65188420806248</v>
      </c>
      <c r="H644" s="513">
        <v>175.34946452874999</v>
      </c>
      <c r="I644" s="503">
        <v>0</v>
      </c>
      <c r="J644" s="513">
        <f t="shared" si="385"/>
        <v>201.65188420806246</v>
      </c>
      <c r="K644" s="513">
        <f t="shared" si="384"/>
        <v>175.34946452874999</v>
      </c>
      <c r="L644" s="515">
        <f t="shared" si="396"/>
        <v>5.4999999999999966E-2</v>
      </c>
      <c r="M644" s="513">
        <f>N644*1.15</f>
        <v>191.13922673749997</v>
      </c>
      <c r="N644" s="513">
        <f t="shared" si="397"/>
        <v>166.20802325</v>
      </c>
      <c r="O644" s="515">
        <f t="shared" si="398"/>
        <v>5.5E-2</v>
      </c>
      <c r="P644" s="257">
        <v>181.17462249999997</v>
      </c>
      <c r="Q644" s="257">
        <v>157.54315</v>
      </c>
      <c r="R644" s="360">
        <v>9.0000000000000011E-2</v>
      </c>
    </row>
    <row r="645" spans="1:18" x14ac:dyDescent="0.2">
      <c r="A645" s="238" t="s">
        <v>625</v>
      </c>
      <c r="B645" s="38" t="s">
        <v>19</v>
      </c>
      <c r="C645" s="513">
        <f t="shared" si="400"/>
        <v>698.90776772638173</v>
      </c>
      <c r="D645" s="513">
        <f t="shared" si="401"/>
        <v>607.7458849794624</v>
      </c>
      <c r="E645" s="503">
        <v>0.03</v>
      </c>
      <c r="F645" s="38" t="s">
        <v>19</v>
      </c>
      <c r="G645" s="513">
        <f t="shared" si="376"/>
        <v>678.55123080231226</v>
      </c>
      <c r="H645" s="513">
        <v>590.04454852374988</v>
      </c>
      <c r="I645" s="503">
        <v>0</v>
      </c>
      <c r="J645" s="513">
        <f t="shared" si="385"/>
        <v>678.55123080231226</v>
      </c>
      <c r="K645" s="513">
        <f t="shared" si="384"/>
        <v>590.04454852374988</v>
      </c>
      <c r="L645" s="515">
        <f t="shared" si="396"/>
        <v>5.4999999999999966E-2</v>
      </c>
      <c r="M645" s="513">
        <f t="shared" ref="M645:M648" si="402">N645*1.15</f>
        <v>643.17652208749985</v>
      </c>
      <c r="N645" s="513">
        <f t="shared" si="397"/>
        <v>559.28393224999991</v>
      </c>
      <c r="O645" s="515">
        <f t="shared" si="398"/>
        <v>5.4999999999999896E-2</v>
      </c>
      <c r="P645" s="257">
        <v>609.64599249999992</v>
      </c>
      <c r="Q645" s="257">
        <v>530.12694999999997</v>
      </c>
      <c r="R645" s="360">
        <v>9.0000000000000011E-2</v>
      </c>
    </row>
    <row r="646" spans="1:18" x14ac:dyDescent="0.2">
      <c r="A646" s="238" t="s">
        <v>611</v>
      </c>
      <c r="B646" s="38" t="s">
        <v>19</v>
      </c>
      <c r="C646" s="513">
        <f t="shared" si="400"/>
        <v>876.2878302512986</v>
      </c>
      <c r="D646" s="513">
        <f t="shared" si="401"/>
        <v>761.98941760982495</v>
      </c>
      <c r="E646" s="503">
        <v>0.03</v>
      </c>
      <c r="F646" s="38" t="s">
        <v>19</v>
      </c>
      <c r="G646" s="513">
        <f t="shared" si="376"/>
        <v>850.7648837391248</v>
      </c>
      <c r="H646" s="513">
        <v>739.79555107749991</v>
      </c>
      <c r="I646" s="503">
        <v>0</v>
      </c>
      <c r="J646" s="513">
        <f t="shared" si="385"/>
        <v>850.76488373912491</v>
      </c>
      <c r="K646" s="513">
        <f t="shared" si="384"/>
        <v>739.79555107749991</v>
      </c>
      <c r="L646" s="515">
        <f t="shared" si="396"/>
        <v>5.4999999999999896E-2</v>
      </c>
      <c r="M646" s="513">
        <f t="shared" si="402"/>
        <v>806.41221207499996</v>
      </c>
      <c r="N646" s="513">
        <f t="shared" si="397"/>
        <v>701.22801049999998</v>
      </c>
      <c r="O646" s="515">
        <f t="shared" si="398"/>
        <v>5.4999999999999938E-2</v>
      </c>
      <c r="P646" s="257">
        <v>764.37176499999998</v>
      </c>
      <c r="Q646" s="257">
        <v>664.67110000000002</v>
      </c>
      <c r="R646" s="360">
        <v>9.0000000000000108E-2</v>
      </c>
    </row>
    <row r="647" spans="1:18" x14ac:dyDescent="0.2">
      <c r="A647" s="238" t="s">
        <v>595</v>
      </c>
      <c r="B647" s="38" t="s">
        <v>19</v>
      </c>
      <c r="C647" s="513">
        <f t="shared" si="400"/>
        <v>698.90776772638173</v>
      </c>
      <c r="D647" s="513">
        <f t="shared" si="401"/>
        <v>607.7458849794624</v>
      </c>
      <c r="E647" s="503">
        <v>0.03</v>
      </c>
      <c r="F647" s="38" t="s">
        <v>19</v>
      </c>
      <c r="G647" s="513">
        <f t="shared" si="376"/>
        <v>678.55123080231226</v>
      </c>
      <c r="H647" s="513">
        <v>590.04454852374988</v>
      </c>
      <c r="I647" s="503">
        <v>0</v>
      </c>
      <c r="J647" s="513">
        <f t="shared" si="385"/>
        <v>678.55123080231226</v>
      </c>
      <c r="K647" s="513">
        <f t="shared" si="384"/>
        <v>590.04454852374988</v>
      </c>
      <c r="L647" s="515">
        <f t="shared" si="396"/>
        <v>5.4999999999999966E-2</v>
      </c>
      <c r="M647" s="513">
        <f t="shared" si="402"/>
        <v>643.17652208749985</v>
      </c>
      <c r="N647" s="513">
        <f t="shared" si="397"/>
        <v>559.28393224999991</v>
      </c>
      <c r="O647" s="515">
        <f t="shared" si="398"/>
        <v>5.4999999999999896E-2</v>
      </c>
      <c r="P647" s="257">
        <v>609.64599249999992</v>
      </c>
      <c r="Q647" s="257">
        <v>530.12694999999997</v>
      </c>
      <c r="R647" s="360">
        <v>9.0000000000000011E-2</v>
      </c>
    </row>
    <row r="648" spans="1:18" x14ac:dyDescent="0.2">
      <c r="A648" s="238" t="s">
        <v>596</v>
      </c>
      <c r="B648" s="38" t="s">
        <v>19</v>
      </c>
      <c r="C648" s="513">
        <f t="shared" si="400"/>
        <v>1751.0595915921281</v>
      </c>
      <c r="D648" s="513">
        <f t="shared" si="401"/>
        <v>1522.6605144279376</v>
      </c>
      <c r="E648" s="503">
        <v>0.03</v>
      </c>
      <c r="F648" s="38" t="s">
        <v>19</v>
      </c>
      <c r="G648" s="513">
        <f t="shared" si="376"/>
        <v>1700.0578559146875</v>
      </c>
      <c r="H648" s="513">
        <v>1478.31117905625</v>
      </c>
      <c r="I648" s="503">
        <v>0</v>
      </c>
      <c r="J648" s="513">
        <f>M648*1.055</f>
        <v>1700.0578559146873</v>
      </c>
      <c r="K648" s="513">
        <f t="shared" si="384"/>
        <v>1478.31117905625</v>
      </c>
      <c r="L648" s="515">
        <f t="shared" si="396"/>
        <v>5.4999999999999959E-2</v>
      </c>
      <c r="M648" s="513">
        <f t="shared" si="402"/>
        <v>1611.4292473124999</v>
      </c>
      <c r="N648" s="513">
        <f t="shared" si="397"/>
        <v>1401.2428237500001</v>
      </c>
      <c r="O648" s="515">
        <f t="shared" si="398"/>
        <v>5.5000000000000007E-2</v>
      </c>
      <c r="P648" s="257">
        <v>1527.4210874999999</v>
      </c>
      <c r="Q648" s="257">
        <v>1328.1922500000001</v>
      </c>
      <c r="R648" s="360">
        <v>9.0000000000000163E-2</v>
      </c>
    </row>
    <row r="649" spans="1:18" x14ac:dyDescent="0.2">
      <c r="A649" s="238" t="s">
        <v>626</v>
      </c>
      <c r="B649" s="38" t="s">
        <v>45</v>
      </c>
      <c r="C649" s="513"/>
      <c r="D649" s="513">
        <f t="shared" si="401"/>
        <v>918.86959182361227</v>
      </c>
      <c r="E649" s="503">
        <v>0.03</v>
      </c>
      <c r="F649" s="38" t="s">
        <v>45</v>
      </c>
      <c r="G649" s="513"/>
      <c r="H649" s="513">
        <v>892.10639982874977</v>
      </c>
      <c r="I649" s="503">
        <v>0</v>
      </c>
      <c r="J649" s="513"/>
      <c r="K649" s="513">
        <f t="shared" si="384"/>
        <v>892.10639982874977</v>
      </c>
      <c r="L649" s="515">
        <f t="shared" si="396"/>
        <v>5.4999999999999924E-2</v>
      </c>
      <c r="M649" s="513"/>
      <c r="N649" s="513">
        <f t="shared" si="397"/>
        <v>845.59848324999984</v>
      </c>
      <c r="O649" s="515">
        <f t="shared" si="398"/>
        <v>5.4999999999999875E-2</v>
      </c>
      <c r="P649" s="257">
        <v>801.51514999999995</v>
      </c>
      <c r="Q649" s="257">
        <v>801.51514999999995</v>
      </c>
      <c r="R649" s="360">
        <v>9.0000000000000038E-2</v>
      </c>
    </row>
    <row r="650" spans="1:18" x14ac:dyDescent="0.2">
      <c r="A650" s="238" t="s">
        <v>618</v>
      </c>
      <c r="B650" s="38" t="s">
        <v>45</v>
      </c>
      <c r="C650" s="513"/>
      <c r="D650" s="513">
        <f t="shared" si="401"/>
        <v>460.09395630766249</v>
      </c>
      <c r="E650" s="503">
        <v>0.03</v>
      </c>
      <c r="F650" s="38" t="s">
        <v>45</v>
      </c>
      <c r="G650" s="513"/>
      <c r="H650" s="513">
        <v>446.69316146374996</v>
      </c>
      <c r="I650" s="503">
        <v>0</v>
      </c>
      <c r="J650" s="513"/>
      <c r="K650" s="513">
        <f t="shared" si="384"/>
        <v>446.69316146374996</v>
      </c>
      <c r="L650" s="515">
        <f t="shared" si="396"/>
        <v>5.4999999999999945E-2</v>
      </c>
      <c r="M650" s="513"/>
      <c r="N650" s="513">
        <f t="shared" si="397"/>
        <v>423.40584024999998</v>
      </c>
      <c r="O650" s="515">
        <f t="shared" si="398"/>
        <v>5.4999999999999889E-2</v>
      </c>
      <c r="P650" s="257">
        <v>401.33255000000003</v>
      </c>
      <c r="Q650" s="257">
        <v>401.33255000000003</v>
      </c>
      <c r="R650" s="360">
        <v>9.0000000000000094E-2</v>
      </c>
    </row>
    <row r="651" spans="1:18" x14ac:dyDescent="0.2">
      <c r="A651" s="238"/>
      <c r="B651" s="38"/>
      <c r="C651" s="532"/>
      <c r="D651" s="532"/>
      <c r="E651" s="503"/>
      <c r="F651" s="38"/>
      <c r="G651" s="532"/>
      <c r="H651" s="532"/>
      <c r="I651" s="503"/>
      <c r="J651" s="532"/>
      <c r="K651" s="532"/>
      <c r="L651" s="519"/>
      <c r="M651" s="437"/>
      <c r="N651" s="437"/>
      <c r="O651" s="312"/>
      <c r="P651" s="165"/>
      <c r="Q651" s="165"/>
      <c r="R651" s="360"/>
    </row>
    <row r="652" spans="1:18" s="244" customFormat="1" ht="12.75" x14ac:dyDescent="0.2">
      <c r="A652" s="492" t="s">
        <v>2</v>
      </c>
      <c r="B652" s="493" t="s">
        <v>666</v>
      </c>
      <c r="C652" s="1032" t="s">
        <v>938</v>
      </c>
      <c r="D652" s="1033"/>
      <c r="E652" s="1034"/>
      <c r="F652" s="493" t="s">
        <v>666</v>
      </c>
      <c r="G652" s="1032" t="s">
        <v>849</v>
      </c>
      <c r="H652" s="1033"/>
      <c r="I652" s="1034"/>
      <c r="J652" s="1032" t="s">
        <v>766</v>
      </c>
      <c r="K652" s="1033"/>
      <c r="L652" s="1034"/>
      <c r="M652" s="996" t="s">
        <v>699</v>
      </c>
      <c r="N652" s="997"/>
      <c r="O652" s="998"/>
      <c r="P652" s="996" t="s">
        <v>664</v>
      </c>
      <c r="Q652" s="997"/>
      <c r="R652" s="998"/>
    </row>
    <row r="653" spans="1:18" s="244" customFormat="1" ht="12.75" x14ac:dyDescent="0.2">
      <c r="A653" s="271"/>
      <c r="B653" s="312"/>
      <c r="C653" s="1032" t="s">
        <v>8</v>
      </c>
      <c r="D653" s="1033"/>
      <c r="E653" s="1034"/>
      <c r="F653" s="312"/>
      <c r="G653" s="1032" t="s">
        <v>8</v>
      </c>
      <c r="H653" s="1033"/>
      <c r="I653" s="1034"/>
      <c r="J653" s="1033" t="s">
        <v>8</v>
      </c>
      <c r="K653" s="1033"/>
      <c r="L653" s="1034"/>
      <c r="M653" s="999" t="s">
        <v>8</v>
      </c>
      <c r="N653" s="1000"/>
      <c r="O653" s="1001"/>
      <c r="P653" s="999" t="s">
        <v>8</v>
      </c>
      <c r="Q653" s="1000"/>
      <c r="R653" s="1001"/>
    </row>
    <row r="654" spans="1:18" s="244" customFormat="1" ht="15" customHeight="1" x14ac:dyDescent="0.2">
      <c r="A654" s="271"/>
      <c r="B654" s="312"/>
      <c r="C654" s="495" t="s">
        <v>9</v>
      </c>
      <c r="D654" s="493" t="s">
        <v>10</v>
      </c>
      <c r="E654" s="496" t="s">
        <v>11</v>
      </c>
      <c r="F654" s="312"/>
      <c r="G654" s="495" t="s">
        <v>9</v>
      </c>
      <c r="H654" s="493" t="s">
        <v>10</v>
      </c>
      <c r="I654" s="496" t="s">
        <v>11</v>
      </c>
      <c r="J654" s="495" t="s">
        <v>9</v>
      </c>
      <c r="K654" s="493" t="s">
        <v>10</v>
      </c>
      <c r="L654" s="496" t="s">
        <v>11</v>
      </c>
      <c r="M654" s="273" t="s">
        <v>9</v>
      </c>
      <c r="N654" s="274" t="s">
        <v>10</v>
      </c>
      <c r="O654" s="497" t="s">
        <v>11</v>
      </c>
      <c r="P654" s="273" t="s">
        <v>9</v>
      </c>
      <c r="Q654" s="274" t="s">
        <v>10</v>
      </c>
      <c r="R654" s="497" t="s">
        <v>11</v>
      </c>
    </row>
    <row r="655" spans="1:18" s="244" customFormat="1" ht="12.75" x14ac:dyDescent="0.2">
      <c r="A655" s="271"/>
      <c r="B655" s="312"/>
      <c r="C655" s="1043" t="s">
        <v>939</v>
      </c>
      <c r="D655" s="1043"/>
      <c r="E655" s="1043"/>
      <c r="F655" s="312"/>
      <c r="G655" s="1043" t="s">
        <v>850</v>
      </c>
      <c r="H655" s="1043"/>
      <c r="I655" s="1043"/>
      <c r="J655" s="1043" t="s">
        <v>767</v>
      </c>
      <c r="K655" s="1043"/>
      <c r="L655" s="1043"/>
      <c r="M655" s="1038" t="s">
        <v>700</v>
      </c>
      <c r="N655" s="1038"/>
      <c r="O655" s="1039"/>
      <c r="P655" s="1052" t="s">
        <v>665</v>
      </c>
      <c r="Q655" s="1052"/>
      <c r="R655" s="1053"/>
    </row>
    <row r="656" spans="1:18" ht="25.5" x14ac:dyDescent="0.2">
      <c r="A656" s="399" t="s">
        <v>627</v>
      </c>
      <c r="B656" s="38"/>
      <c r="C656" s="532"/>
      <c r="D656" s="532"/>
      <c r="E656" s="503"/>
      <c r="F656" s="38"/>
      <c r="G656" s="532"/>
      <c r="H656" s="532"/>
      <c r="I656" s="503"/>
      <c r="J656" s="532"/>
      <c r="K656" s="532"/>
      <c r="L656" s="519"/>
      <c r="M656" s="437"/>
      <c r="N656" s="437"/>
      <c r="O656" s="312"/>
      <c r="P656" s="165"/>
      <c r="Q656" s="165"/>
      <c r="R656" s="360"/>
    </row>
    <row r="657" spans="1:18" x14ac:dyDescent="0.2">
      <c r="A657" s="238" t="s">
        <v>628</v>
      </c>
      <c r="B657" s="38" t="s">
        <v>19</v>
      </c>
      <c r="C657" s="513">
        <f t="shared" ref="C657" si="403">D657*1.15</f>
        <v>4798.3581016355711</v>
      </c>
      <c r="D657" s="513">
        <f t="shared" ref="D657" si="404">H657*1.03</f>
        <v>4172.485305770062</v>
      </c>
      <c r="E657" s="624">
        <v>0.03</v>
      </c>
      <c r="F657" s="38" t="s">
        <v>19</v>
      </c>
      <c r="G657" s="513">
        <f t="shared" si="376"/>
        <v>4658.6000986753115</v>
      </c>
      <c r="H657" s="513">
        <v>4050.9566075437497</v>
      </c>
      <c r="I657" s="624">
        <v>0</v>
      </c>
      <c r="J657" s="513">
        <f t="shared" si="385"/>
        <v>4658.6000986753124</v>
      </c>
      <c r="K657" s="513">
        <f t="shared" si="384"/>
        <v>4050.9566075437497</v>
      </c>
      <c r="L657" s="625">
        <f t="shared" ref="L657" si="405">(K657-N657)/N657</f>
        <v>5.499999999999991E-2</v>
      </c>
      <c r="M657" s="513">
        <f>N657*1.15</f>
        <v>4415.7346906875</v>
      </c>
      <c r="N657" s="513">
        <f t="shared" ref="N657:N660" si="406">Q657*1.055</f>
        <v>3839.76929625</v>
      </c>
      <c r="O657" s="625">
        <f t="shared" ref="O657" si="407">(N657-Q657)/Q657</f>
        <v>5.4999999999999993E-2</v>
      </c>
      <c r="P657" s="257">
        <v>4185.5305124999995</v>
      </c>
      <c r="Q657" s="257">
        <v>3639.59175</v>
      </c>
      <c r="R657" s="360">
        <v>9.000000000000008E-2</v>
      </c>
    </row>
    <row r="658" spans="1:18" x14ac:dyDescent="0.2">
      <c r="A658" s="349" t="s">
        <v>629</v>
      </c>
      <c r="B658" s="38"/>
      <c r="C658" s="513"/>
      <c r="D658" s="513"/>
      <c r="E658" s="624"/>
      <c r="F658" s="38"/>
      <c r="G658" s="513"/>
      <c r="H658" s="513"/>
      <c r="I658" s="624"/>
      <c r="J658" s="513"/>
      <c r="K658" s="513"/>
      <c r="L658" s="626"/>
      <c r="M658" s="513"/>
      <c r="N658" s="513"/>
      <c r="O658" s="627"/>
      <c r="P658" s="165"/>
      <c r="Q658" s="165"/>
      <c r="R658" s="360"/>
    </row>
    <row r="659" spans="1:18" x14ac:dyDescent="0.2">
      <c r="A659" s="238" t="s">
        <v>630</v>
      </c>
      <c r="B659" s="38" t="s">
        <v>19</v>
      </c>
      <c r="C659" s="513">
        <f t="shared" ref="C659:C660" si="408">D659*1.15</f>
        <v>876.2878302512986</v>
      </c>
      <c r="D659" s="513">
        <f t="shared" ref="D659:D660" si="409">H659*1.03</f>
        <v>761.98941760982495</v>
      </c>
      <c r="E659" s="624">
        <v>0.03</v>
      </c>
      <c r="F659" s="38" t="s">
        <v>19</v>
      </c>
      <c r="G659" s="513">
        <f t="shared" si="376"/>
        <v>850.7648837391248</v>
      </c>
      <c r="H659" s="513">
        <v>739.79555107749991</v>
      </c>
      <c r="I659" s="624">
        <v>0</v>
      </c>
      <c r="J659" s="513">
        <f t="shared" si="385"/>
        <v>850.76488373912491</v>
      </c>
      <c r="K659" s="513">
        <f t="shared" si="384"/>
        <v>739.79555107749991</v>
      </c>
      <c r="L659" s="625">
        <f t="shared" ref="L659:L660" si="410">(K659-N659)/N659</f>
        <v>5.4999999999999896E-2</v>
      </c>
      <c r="M659" s="513">
        <f>N659*1.15</f>
        <v>806.41221207499996</v>
      </c>
      <c r="N659" s="513">
        <f t="shared" si="406"/>
        <v>701.22801049999998</v>
      </c>
      <c r="O659" s="625">
        <f t="shared" ref="O659:O660" si="411">(N659-Q659)/Q659</f>
        <v>5.4999999999999938E-2</v>
      </c>
      <c r="P659" s="257">
        <v>764.37176499999998</v>
      </c>
      <c r="Q659" s="257">
        <v>664.67110000000002</v>
      </c>
      <c r="R659" s="360">
        <v>9.0000000000000108E-2</v>
      </c>
    </row>
    <row r="660" spans="1:18" x14ac:dyDescent="0.2">
      <c r="A660" s="238" t="s">
        <v>631</v>
      </c>
      <c r="B660" s="38" t="s">
        <v>19</v>
      </c>
      <c r="C660" s="513">
        <f t="shared" si="408"/>
        <v>416.91895037907801</v>
      </c>
      <c r="D660" s="513">
        <f t="shared" si="409"/>
        <v>362.53821772093744</v>
      </c>
      <c r="E660" s="624">
        <v>0.03</v>
      </c>
      <c r="F660" s="38" t="s">
        <v>19</v>
      </c>
      <c r="G660" s="513">
        <f t="shared" si="376"/>
        <v>404.77567997968742</v>
      </c>
      <c r="H660" s="513">
        <v>351.97885215624996</v>
      </c>
      <c r="I660" s="624">
        <v>0</v>
      </c>
      <c r="J660" s="513">
        <f t="shared" si="385"/>
        <v>404.77567997968748</v>
      </c>
      <c r="K660" s="513">
        <f t="shared" si="384"/>
        <v>351.97885215624996</v>
      </c>
      <c r="L660" s="625">
        <f t="shared" si="410"/>
        <v>5.4999999999999868E-2</v>
      </c>
      <c r="M660" s="513">
        <f t="shared" ref="M660:M668" si="412">N660*1.15</f>
        <v>383.67363031249999</v>
      </c>
      <c r="N660" s="513">
        <f t="shared" si="406"/>
        <v>333.62924375</v>
      </c>
      <c r="O660" s="625">
        <f t="shared" si="411"/>
        <v>5.4999999999999868E-2</v>
      </c>
      <c r="P660" s="257">
        <v>363.67168750000002</v>
      </c>
      <c r="Q660" s="257">
        <v>316.23625000000004</v>
      </c>
      <c r="R660" s="360">
        <v>9.0000000000000135E-2</v>
      </c>
    </row>
    <row r="661" spans="1:18" x14ac:dyDescent="0.2">
      <c r="A661" s="238" t="s">
        <v>632</v>
      </c>
      <c r="B661" s="38"/>
      <c r="C661" s="513"/>
      <c r="D661" s="513"/>
      <c r="E661" s="624"/>
      <c r="F661" s="38"/>
      <c r="G661" s="513"/>
      <c r="H661" s="513"/>
      <c r="I661" s="624"/>
      <c r="J661" s="513"/>
      <c r="K661" s="513"/>
      <c r="L661" s="626"/>
      <c r="M661" s="513"/>
      <c r="N661" s="513"/>
      <c r="O661" s="627"/>
      <c r="P661" s="165"/>
      <c r="Q661" s="165"/>
      <c r="R661" s="360"/>
    </row>
    <row r="662" spans="1:18" x14ac:dyDescent="0.2">
      <c r="A662" s="238" t="s">
        <v>633</v>
      </c>
      <c r="B662" s="38"/>
      <c r="C662" s="513"/>
      <c r="D662" s="513"/>
      <c r="E662" s="624"/>
      <c r="F662" s="38"/>
      <c r="G662" s="513"/>
      <c r="H662" s="513"/>
      <c r="I662" s="624"/>
      <c r="J662" s="513"/>
      <c r="K662" s="513"/>
      <c r="L662" s="626"/>
      <c r="M662" s="513"/>
      <c r="N662" s="513"/>
      <c r="O662" s="627"/>
      <c r="P662" s="165"/>
      <c r="Q662" s="165"/>
      <c r="R662" s="360"/>
    </row>
    <row r="663" spans="1:18" x14ac:dyDescent="0.2">
      <c r="A663" s="238" t="s">
        <v>634</v>
      </c>
      <c r="B663" s="38" t="s">
        <v>19</v>
      </c>
      <c r="C663" s="513">
        <f t="shared" ref="C663:C668" si="413">D663*1.15</f>
        <v>876.2878302512986</v>
      </c>
      <c r="D663" s="513">
        <f t="shared" ref="D663" si="414">H663*1.03</f>
        <v>761.98941760982495</v>
      </c>
      <c r="E663" s="624">
        <v>0.03</v>
      </c>
      <c r="F663" s="38" t="s">
        <v>19</v>
      </c>
      <c r="G663" s="513">
        <f t="shared" si="376"/>
        <v>850.7648837391248</v>
      </c>
      <c r="H663" s="513">
        <v>739.79555107749991</v>
      </c>
      <c r="I663" s="624">
        <v>0</v>
      </c>
      <c r="J663" s="513">
        <f t="shared" si="385"/>
        <v>850.76488373912491</v>
      </c>
      <c r="K663" s="513">
        <f t="shared" si="384"/>
        <v>739.79555107749991</v>
      </c>
      <c r="L663" s="625">
        <f t="shared" ref="L663:L668" si="415">(K663-N663)/N663</f>
        <v>5.4999999999999896E-2</v>
      </c>
      <c r="M663" s="513">
        <f t="shared" si="412"/>
        <v>806.41221207499996</v>
      </c>
      <c r="N663" s="513">
        <f t="shared" ref="N663:N668" si="416">Q663*1.055</f>
        <v>701.22801049999998</v>
      </c>
      <c r="O663" s="625">
        <f t="shared" ref="O663:O668" si="417">(N663-Q663)/Q663</f>
        <v>5.4999999999999938E-2</v>
      </c>
      <c r="P663" s="257">
        <v>764.37176499999998</v>
      </c>
      <c r="Q663" s="257">
        <v>664.67110000000002</v>
      </c>
      <c r="R663" s="360">
        <v>9.0000000000000108E-2</v>
      </c>
    </row>
    <row r="664" spans="1:18" x14ac:dyDescent="0.2">
      <c r="A664" s="238" t="s">
        <v>635</v>
      </c>
      <c r="B664" s="38" t="s">
        <v>19</v>
      </c>
      <c r="C664" s="513">
        <f t="shared" si="413"/>
        <v>417.45715484229459</v>
      </c>
      <c r="D664" s="513">
        <f t="shared" ref="D664:D668" si="418">H664*1.03</f>
        <v>363.00622160199532</v>
      </c>
      <c r="E664" s="624">
        <v>0.03</v>
      </c>
      <c r="F664" s="38" t="s">
        <v>19</v>
      </c>
      <c r="G664" s="513">
        <f t="shared" si="376"/>
        <v>405.29820858475205</v>
      </c>
      <c r="H664" s="513">
        <v>352.43322485630614</v>
      </c>
      <c r="I664" s="624">
        <v>0</v>
      </c>
      <c r="J664" s="513">
        <f t="shared" si="385"/>
        <v>405.29820858475199</v>
      </c>
      <c r="K664" s="513">
        <f t="shared" si="384"/>
        <v>352.43322485630614</v>
      </c>
      <c r="L664" s="625">
        <f t="shared" si="415"/>
        <v>5.4999999999999979E-2</v>
      </c>
      <c r="M664" s="513">
        <f t="shared" si="412"/>
        <v>384.16891808981234</v>
      </c>
      <c r="N664" s="513">
        <f t="shared" si="416"/>
        <v>334.0599287737499</v>
      </c>
      <c r="O664" s="625">
        <f t="shared" si="417"/>
        <v>5.4999999999999848E-2</v>
      </c>
      <c r="P664" s="257">
        <v>364.1411545874999</v>
      </c>
      <c r="Q664" s="257">
        <v>316.64448224999995</v>
      </c>
      <c r="R664" s="360">
        <v>9.0000000000000024E-2</v>
      </c>
    </row>
    <row r="665" spans="1:18" x14ac:dyDescent="0.2">
      <c r="A665" s="238" t="s">
        <v>636</v>
      </c>
      <c r="B665" s="38" t="s">
        <v>19</v>
      </c>
      <c r="C665" s="513">
        <f t="shared" si="413"/>
        <v>417.45715484229459</v>
      </c>
      <c r="D665" s="513">
        <f t="shared" si="418"/>
        <v>363.00622160199532</v>
      </c>
      <c r="E665" s="624">
        <v>0.03</v>
      </c>
      <c r="F665" s="38" t="s">
        <v>19</v>
      </c>
      <c r="G665" s="513">
        <f t="shared" si="376"/>
        <v>405.29820858475205</v>
      </c>
      <c r="H665" s="513">
        <v>352.43322485630614</v>
      </c>
      <c r="I665" s="624">
        <v>0</v>
      </c>
      <c r="J665" s="513">
        <f t="shared" si="385"/>
        <v>405.29820858475199</v>
      </c>
      <c r="K665" s="513">
        <f t="shared" si="384"/>
        <v>352.43322485630614</v>
      </c>
      <c r="L665" s="625">
        <f t="shared" si="415"/>
        <v>5.4999999999999979E-2</v>
      </c>
      <c r="M665" s="513">
        <f t="shared" si="412"/>
        <v>384.16891808981234</v>
      </c>
      <c r="N665" s="513">
        <f t="shared" si="416"/>
        <v>334.0599287737499</v>
      </c>
      <c r="O665" s="625">
        <f t="shared" si="417"/>
        <v>5.4999999999999848E-2</v>
      </c>
      <c r="P665" s="257">
        <v>364.1411545874999</v>
      </c>
      <c r="Q665" s="257">
        <v>316.64448224999995</v>
      </c>
      <c r="R665" s="360">
        <v>9.0000000000000024E-2</v>
      </c>
    </row>
    <row r="666" spans="1:18" x14ac:dyDescent="0.2">
      <c r="A666" s="238" t="s">
        <v>621</v>
      </c>
      <c r="B666" s="38" t="s">
        <v>19</v>
      </c>
      <c r="C666" s="513">
        <f t="shared" si="413"/>
        <v>1399.5211129770416</v>
      </c>
      <c r="D666" s="513">
        <f t="shared" si="418"/>
        <v>1216.9748808496015</v>
      </c>
      <c r="E666" s="624">
        <v>0.03</v>
      </c>
      <c r="F666" s="38" t="s">
        <v>19</v>
      </c>
      <c r="G666" s="513">
        <f t="shared" si="376"/>
        <v>1358.7583621136325</v>
      </c>
      <c r="H666" s="513">
        <v>1181.5290105335937</v>
      </c>
      <c r="I666" s="624">
        <v>0</v>
      </c>
      <c r="J666" s="513">
        <f t="shared" si="385"/>
        <v>1358.7583621136328</v>
      </c>
      <c r="K666" s="513">
        <f t="shared" si="384"/>
        <v>1181.5290105335937</v>
      </c>
      <c r="L666" s="625">
        <f t="shared" si="415"/>
        <v>5.4999999999999889E-2</v>
      </c>
      <c r="M666" s="513">
        <f t="shared" si="412"/>
        <v>1287.9226181171875</v>
      </c>
      <c r="N666" s="513">
        <f t="shared" si="416"/>
        <v>1119.9327114062501</v>
      </c>
      <c r="O666" s="625">
        <f t="shared" si="417"/>
        <v>5.5000000000000028E-2</v>
      </c>
      <c r="P666" s="257">
        <v>1220.7797328125</v>
      </c>
      <c r="Q666" s="257">
        <v>1061.54759375</v>
      </c>
      <c r="R666" s="360">
        <v>9.0000000000000135E-2</v>
      </c>
    </row>
    <row r="667" spans="1:18" x14ac:dyDescent="0.2">
      <c r="A667" s="238" t="s">
        <v>637</v>
      </c>
      <c r="B667" s="38" t="s">
        <v>19</v>
      </c>
      <c r="C667" s="513">
        <f t="shared" si="413"/>
        <v>417.45715484229459</v>
      </c>
      <c r="D667" s="513">
        <f t="shared" si="418"/>
        <v>363.00622160199532</v>
      </c>
      <c r="E667" s="624">
        <v>0.03</v>
      </c>
      <c r="F667" s="38" t="s">
        <v>19</v>
      </c>
      <c r="G667" s="513">
        <f t="shared" si="376"/>
        <v>405.29820858475205</v>
      </c>
      <c r="H667" s="513">
        <v>352.43322485630614</v>
      </c>
      <c r="I667" s="624">
        <v>0</v>
      </c>
      <c r="J667" s="513">
        <f t="shared" si="385"/>
        <v>405.29820858475199</v>
      </c>
      <c r="K667" s="513">
        <f t="shared" si="384"/>
        <v>352.43322485630614</v>
      </c>
      <c r="L667" s="625">
        <f t="shared" si="415"/>
        <v>5.4999999999999979E-2</v>
      </c>
      <c r="M667" s="513">
        <f t="shared" si="412"/>
        <v>384.16891808981234</v>
      </c>
      <c r="N667" s="513">
        <f t="shared" si="416"/>
        <v>334.0599287737499</v>
      </c>
      <c r="O667" s="625">
        <f t="shared" si="417"/>
        <v>5.4999999999999848E-2</v>
      </c>
      <c r="P667" s="257">
        <v>364.1411545874999</v>
      </c>
      <c r="Q667" s="257">
        <v>316.64448224999995</v>
      </c>
      <c r="R667" s="360">
        <v>9.0000000000000024E-2</v>
      </c>
    </row>
    <row r="668" spans="1:18" x14ac:dyDescent="0.2">
      <c r="A668" s="238" t="s">
        <v>638</v>
      </c>
      <c r="B668" s="38" t="s">
        <v>19</v>
      </c>
      <c r="C668" s="513">
        <f t="shared" si="413"/>
        <v>1575.1955979776806</v>
      </c>
      <c r="D668" s="513">
        <f t="shared" si="418"/>
        <v>1369.7353025892876</v>
      </c>
      <c r="E668" s="624">
        <v>0.03</v>
      </c>
      <c r="F668" s="38" t="s">
        <v>19</v>
      </c>
      <c r="G668" s="513">
        <f t="shared" ref="G668:G708" si="419">H668*1.15</f>
        <v>1529.3161145414376</v>
      </c>
      <c r="H668" s="513">
        <v>1329.8400996012501</v>
      </c>
      <c r="I668" s="624">
        <v>0</v>
      </c>
      <c r="J668" s="513">
        <f t="shared" si="385"/>
        <v>1529.3161145414374</v>
      </c>
      <c r="K668" s="513">
        <f t="shared" si="384"/>
        <v>1329.8400996012501</v>
      </c>
      <c r="L668" s="625">
        <f t="shared" si="415"/>
        <v>5.5000000000000007E-2</v>
      </c>
      <c r="M668" s="513">
        <f t="shared" si="412"/>
        <v>1449.5887341625</v>
      </c>
      <c r="N668" s="513">
        <f t="shared" si="416"/>
        <v>1260.5119427500001</v>
      </c>
      <c r="O668" s="625">
        <f t="shared" si="417"/>
        <v>5.5000000000000007E-2</v>
      </c>
      <c r="P668" s="257">
        <v>1374.0177575</v>
      </c>
      <c r="Q668" s="257">
        <v>1194.7980500000001</v>
      </c>
      <c r="R668" s="360">
        <v>9.0000000000000108E-2</v>
      </c>
    </row>
    <row r="669" spans="1:18" x14ac:dyDescent="0.2">
      <c r="A669" s="238"/>
      <c r="B669" s="38"/>
      <c r="C669" s="513"/>
      <c r="D669" s="513"/>
      <c r="E669" s="624"/>
      <c r="F669" s="38"/>
      <c r="G669" s="513"/>
      <c r="H669" s="513"/>
      <c r="I669" s="624"/>
      <c r="J669" s="513"/>
      <c r="K669" s="513"/>
      <c r="L669" s="626"/>
      <c r="M669" s="513"/>
      <c r="N669" s="513"/>
      <c r="O669" s="627"/>
      <c r="P669" s="165"/>
      <c r="Q669" s="165"/>
      <c r="R669" s="258"/>
    </row>
    <row r="670" spans="1:18" ht="25.5" x14ac:dyDescent="0.2">
      <c r="A670" s="399" t="s">
        <v>639</v>
      </c>
      <c r="B670" s="38"/>
      <c r="C670" s="513"/>
      <c r="D670" s="513"/>
      <c r="E670" s="624"/>
      <c r="F670" s="38"/>
      <c r="G670" s="513"/>
      <c r="H670" s="513"/>
      <c r="I670" s="624"/>
      <c r="J670" s="513"/>
      <c r="K670" s="513"/>
      <c r="L670" s="626"/>
      <c r="M670" s="513"/>
      <c r="N670" s="513"/>
      <c r="O670" s="627"/>
      <c r="P670" s="165"/>
      <c r="Q670" s="165"/>
      <c r="R670" s="360"/>
    </row>
    <row r="671" spans="1:18" x14ac:dyDescent="0.2">
      <c r="A671" s="238" t="s">
        <v>632</v>
      </c>
      <c r="B671" s="38" t="s">
        <v>19</v>
      </c>
      <c r="C671" s="513">
        <f t="shared" ref="C671:C675" si="420">D671*1.15</f>
        <v>417.45715484229459</v>
      </c>
      <c r="D671" s="513">
        <f t="shared" ref="D671:D680" si="421">H671*1.03</f>
        <v>363.00622160199532</v>
      </c>
      <c r="E671" s="624">
        <v>0.03</v>
      </c>
      <c r="F671" s="38" t="s">
        <v>19</v>
      </c>
      <c r="G671" s="513">
        <f t="shared" si="419"/>
        <v>405.29820858475205</v>
      </c>
      <c r="H671" s="513">
        <v>352.43322485630614</v>
      </c>
      <c r="I671" s="624">
        <v>0</v>
      </c>
      <c r="J671" s="513">
        <f t="shared" si="385"/>
        <v>405.29820858475199</v>
      </c>
      <c r="K671" s="513">
        <f t="shared" si="384"/>
        <v>352.43322485630614</v>
      </c>
      <c r="L671" s="625">
        <f t="shared" ref="L671:L680" si="422">(K671-N671)/N671</f>
        <v>5.4999999999999979E-2</v>
      </c>
      <c r="M671" s="513">
        <f>N671*1.15</f>
        <v>384.16891808981234</v>
      </c>
      <c r="N671" s="513">
        <f t="shared" ref="N671:N680" si="423">Q671*1.055</f>
        <v>334.0599287737499</v>
      </c>
      <c r="O671" s="625">
        <f t="shared" ref="O671:O680" si="424">(N671-Q671)/Q671</f>
        <v>5.4999999999999848E-2</v>
      </c>
      <c r="P671" s="257">
        <v>364.1411545874999</v>
      </c>
      <c r="Q671" s="257">
        <v>316.64448224999995</v>
      </c>
      <c r="R671" s="360">
        <v>9.0000000000000024E-2</v>
      </c>
    </row>
    <row r="672" spans="1:18" x14ac:dyDescent="0.2">
      <c r="A672" s="238" t="s">
        <v>636</v>
      </c>
      <c r="B672" s="38" t="s">
        <v>19</v>
      </c>
      <c r="C672" s="513">
        <f t="shared" si="420"/>
        <v>417.45715484229459</v>
      </c>
      <c r="D672" s="513">
        <f t="shared" si="421"/>
        <v>363.00622160199532</v>
      </c>
      <c r="E672" s="624">
        <v>0.03</v>
      </c>
      <c r="F672" s="38" t="s">
        <v>19</v>
      </c>
      <c r="G672" s="513">
        <f t="shared" si="419"/>
        <v>405.29820858475205</v>
      </c>
      <c r="H672" s="513">
        <v>352.43322485630614</v>
      </c>
      <c r="I672" s="624">
        <v>0</v>
      </c>
      <c r="J672" s="513">
        <f t="shared" si="385"/>
        <v>405.29820858475199</v>
      </c>
      <c r="K672" s="513">
        <f t="shared" si="384"/>
        <v>352.43322485630614</v>
      </c>
      <c r="L672" s="625">
        <f t="shared" si="422"/>
        <v>5.4999999999999979E-2</v>
      </c>
      <c r="M672" s="513">
        <f t="shared" ref="M672:M687" si="425">N672*1.15</f>
        <v>384.16891808981234</v>
      </c>
      <c r="N672" s="513">
        <f t="shared" si="423"/>
        <v>334.0599287737499</v>
      </c>
      <c r="O672" s="625">
        <f t="shared" si="424"/>
        <v>5.4999999999999848E-2</v>
      </c>
      <c r="P672" s="257">
        <v>364.1411545874999</v>
      </c>
      <c r="Q672" s="257">
        <v>316.64448224999995</v>
      </c>
      <c r="R672" s="360">
        <v>9.0000000000000024E-2</v>
      </c>
    </row>
    <row r="673" spans="1:18" x14ac:dyDescent="0.2">
      <c r="A673" s="238" t="s">
        <v>640</v>
      </c>
      <c r="B673" s="38" t="s">
        <v>19</v>
      </c>
      <c r="C673" s="513">
        <f t="shared" si="420"/>
        <v>417.45715484229459</v>
      </c>
      <c r="D673" s="513">
        <f t="shared" si="421"/>
        <v>363.00622160199532</v>
      </c>
      <c r="E673" s="624">
        <v>0.03</v>
      </c>
      <c r="F673" s="38" t="s">
        <v>19</v>
      </c>
      <c r="G673" s="513">
        <f t="shared" si="419"/>
        <v>405.29820858475205</v>
      </c>
      <c r="H673" s="513">
        <v>352.43322485630614</v>
      </c>
      <c r="I673" s="624">
        <v>0</v>
      </c>
      <c r="J673" s="513">
        <f t="shared" si="385"/>
        <v>405.29820858475199</v>
      </c>
      <c r="K673" s="513">
        <f t="shared" si="384"/>
        <v>352.43322485630614</v>
      </c>
      <c r="L673" s="625">
        <f t="shared" si="422"/>
        <v>5.4999999999999979E-2</v>
      </c>
      <c r="M673" s="513">
        <f t="shared" si="425"/>
        <v>384.16891808981234</v>
      </c>
      <c r="N673" s="513">
        <f t="shared" si="423"/>
        <v>334.0599287737499</v>
      </c>
      <c r="O673" s="625">
        <f t="shared" si="424"/>
        <v>5.4999999999999848E-2</v>
      </c>
      <c r="P673" s="257">
        <v>364.1411545874999</v>
      </c>
      <c r="Q673" s="257">
        <v>316.64448224999995</v>
      </c>
      <c r="R673" s="360">
        <v>9.0000000000000024E-2</v>
      </c>
    </row>
    <row r="674" spans="1:18" x14ac:dyDescent="0.2">
      <c r="A674" s="238" t="s">
        <v>641</v>
      </c>
      <c r="B674" s="38" t="s">
        <v>19</v>
      </c>
      <c r="C674" s="513">
        <f t="shared" si="420"/>
        <v>86.370445829440271</v>
      </c>
      <c r="D674" s="513">
        <f t="shared" si="421"/>
        <v>75.104735503861107</v>
      </c>
      <c r="E674" s="624">
        <v>0.03</v>
      </c>
      <c r="F674" s="38" t="s">
        <v>19</v>
      </c>
      <c r="G674" s="513">
        <f t="shared" si="419"/>
        <v>83.854801776155583</v>
      </c>
      <c r="H674" s="513">
        <v>72.917218935787474</v>
      </c>
      <c r="I674" s="624">
        <v>0</v>
      </c>
      <c r="J674" s="513">
        <f t="shared" si="385"/>
        <v>83.854801776155583</v>
      </c>
      <c r="K674" s="513">
        <f t="shared" si="384"/>
        <v>72.917218935787474</v>
      </c>
      <c r="L674" s="625">
        <f t="shared" si="422"/>
        <v>5.4999999999999903E-2</v>
      </c>
      <c r="M674" s="513">
        <f t="shared" si="425"/>
        <v>79.483224432374968</v>
      </c>
      <c r="N674" s="513">
        <f t="shared" si="423"/>
        <v>69.115847332499982</v>
      </c>
      <c r="O674" s="625">
        <f t="shared" si="424"/>
        <v>5.4999999999999889E-2</v>
      </c>
      <c r="P674" s="257">
        <v>75.339549224999985</v>
      </c>
      <c r="Q674" s="257">
        <v>65.51265149999999</v>
      </c>
      <c r="R674" s="360">
        <v>8.9999999999999983E-2</v>
      </c>
    </row>
    <row r="675" spans="1:18" x14ac:dyDescent="0.2">
      <c r="A675" s="238" t="s">
        <v>642</v>
      </c>
      <c r="B675" s="38" t="s">
        <v>19</v>
      </c>
      <c r="C675" s="513">
        <f t="shared" si="420"/>
        <v>17.593979705997093</v>
      </c>
      <c r="D675" s="513">
        <f t="shared" si="421"/>
        <v>15.29911278782356</v>
      </c>
      <c r="E675" s="624">
        <v>0.03</v>
      </c>
      <c r="F675" s="38" t="s">
        <v>19</v>
      </c>
      <c r="G675" s="513">
        <f t="shared" si="419"/>
        <v>17.081533695142809</v>
      </c>
      <c r="H675" s="513">
        <v>14.853507560993748</v>
      </c>
      <c r="I675" s="624">
        <v>0</v>
      </c>
      <c r="J675" s="513">
        <f t="shared" si="385"/>
        <v>17.081533695142806</v>
      </c>
      <c r="K675" s="513">
        <f t="shared" si="384"/>
        <v>14.853507560993748</v>
      </c>
      <c r="L675" s="625">
        <f t="shared" si="422"/>
        <v>5.4999999999999986E-2</v>
      </c>
      <c r="M675" s="513">
        <f t="shared" si="425"/>
        <v>16.191027199187495</v>
      </c>
      <c r="N675" s="513">
        <f t="shared" si="423"/>
        <v>14.079154086249998</v>
      </c>
      <c r="O675" s="625">
        <f t="shared" si="424"/>
        <v>5.4999999999999993E-2</v>
      </c>
      <c r="P675" s="257">
        <v>15.346945212499996</v>
      </c>
      <c r="Q675" s="257">
        <v>13.345169749999998</v>
      </c>
      <c r="R675" s="360">
        <v>9.0000000000000135E-2</v>
      </c>
    </row>
    <row r="676" spans="1:18" x14ac:dyDescent="0.2">
      <c r="A676" s="349" t="s">
        <v>629</v>
      </c>
      <c r="B676" s="38"/>
      <c r="C676" s="513"/>
      <c r="D676" s="513"/>
      <c r="E676" s="624"/>
      <c r="F676" s="38"/>
      <c r="G676" s="513"/>
      <c r="H676" s="513"/>
      <c r="I676" s="624"/>
      <c r="J676" s="513"/>
      <c r="K676" s="513"/>
      <c r="L676" s="626"/>
      <c r="M676" s="513"/>
      <c r="N676" s="513"/>
      <c r="O676" s="627"/>
      <c r="P676" s="165"/>
      <c r="Q676" s="165"/>
      <c r="R676" s="360"/>
    </row>
    <row r="677" spans="1:18" x14ac:dyDescent="0.2">
      <c r="A677" s="238" t="s">
        <v>632</v>
      </c>
      <c r="B677" s="38" t="s">
        <v>45</v>
      </c>
      <c r="C677" s="513"/>
      <c r="D677" s="513">
        <f t="shared" si="421"/>
        <v>575.80297219626857</v>
      </c>
      <c r="E677" s="624">
        <v>0.03</v>
      </c>
      <c r="F677" s="38" t="s">
        <v>45</v>
      </c>
      <c r="G677" s="513"/>
      <c r="H677" s="513">
        <v>559.03201184103739</v>
      </c>
      <c r="I677" s="624">
        <v>0</v>
      </c>
      <c r="J677" s="513"/>
      <c r="K677" s="513">
        <f t="shared" si="384"/>
        <v>559.03201184103739</v>
      </c>
      <c r="L677" s="625">
        <f t="shared" si="422"/>
        <v>5.4999999999999875E-2</v>
      </c>
      <c r="M677" s="513"/>
      <c r="N677" s="513">
        <f t="shared" si="423"/>
        <v>529.88816288249996</v>
      </c>
      <c r="O677" s="625">
        <f t="shared" si="424"/>
        <v>5.5000000000000007E-2</v>
      </c>
      <c r="P677" s="257">
        <v>502.26366149999996</v>
      </c>
      <c r="Q677" s="257">
        <v>502.26366149999996</v>
      </c>
      <c r="R677" s="360">
        <v>9.0000000000000038E-2</v>
      </c>
    </row>
    <row r="678" spans="1:18" x14ac:dyDescent="0.2">
      <c r="A678" s="238" t="s">
        <v>640</v>
      </c>
      <c r="B678" s="38" t="s">
        <v>45</v>
      </c>
      <c r="C678" s="513"/>
      <c r="D678" s="513">
        <f t="shared" si="421"/>
        <v>1265.6538760835854</v>
      </c>
      <c r="E678" s="624">
        <v>0.03</v>
      </c>
      <c r="F678" s="38" t="s">
        <v>45</v>
      </c>
      <c r="G678" s="513"/>
      <c r="H678" s="513">
        <v>1228.7901709549371</v>
      </c>
      <c r="I678" s="624">
        <v>0</v>
      </c>
      <c r="J678" s="513"/>
      <c r="K678" s="513">
        <f t="shared" si="384"/>
        <v>1228.7901709549371</v>
      </c>
      <c r="L678" s="625">
        <f t="shared" si="422"/>
        <v>5.4999999999999841E-2</v>
      </c>
      <c r="M678" s="513"/>
      <c r="N678" s="513">
        <f t="shared" si="423"/>
        <v>1164.7300198624998</v>
      </c>
      <c r="O678" s="625">
        <f t="shared" si="424"/>
        <v>5.4999999999999889E-2</v>
      </c>
      <c r="P678" s="257">
        <v>1104.0094975</v>
      </c>
      <c r="Q678" s="257">
        <v>1104.0094975</v>
      </c>
      <c r="R678" s="360">
        <v>9.0000000000000066E-2</v>
      </c>
    </row>
    <row r="679" spans="1:18" x14ac:dyDescent="0.2">
      <c r="A679" s="238" t="s">
        <v>643</v>
      </c>
      <c r="B679" s="38" t="s">
        <v>45</v>
      </c>
      <c r="C679" s="513"/>
      <c r="D679" s="513">
        <f t="shared" si="421"/>
        <v>346.31628037891511</v>
      </c>
      <c r="E679" s="624">
        <v>0.03</v>
      </c>
      <c r="F679" s="38" t="s">
        <v>45</v>
      </c>
      <c r="G679" s="513"/>
      <c r="H679" s="513">
        <v>336.22939842613118</v>
      </c>
      <c r="I679" s="624">
        <v>0</v>
      </c>
      <c r="J679" s="513"/>
      <c r="K679" s="513">
        <f t="shared" si="384"/>
        <v>336.22939842613118</v>
      </c>
      <c r="L679" s="625">
        <f t="shared" si="422"/>
        <v>5.4999999999999889E-2</v>
      </c>
      <c r="M679" s="513"/>
      <c r="N679" s="513">
        <f t="shared" si="423"/>
        <v>318.70085158874997</v>
      </c>
      <c r="O679" s="625">
        <f t="shared" si="424"/>
        <v>5.4999999999999979E-2</v>
      </c>
      <c r="P679" s="257">
        <v>302.08611524999998</v>
      </c>
      <c r="Q679" s="257">
        <v>302.08611524999998</v>
      </c>
      <c r="R679" s="360">
        <v>9.0000000000000024E-2</v>
      </c>
    </row>
    <row r="680" spans="1:18" x14ac:dyDescent="0.2">
      <c r="A680" s="238" t="s">
        <v>644</v>
      </c>
      <c r="B680" s="38" t="s">
        <v>45</v>
      </c>
      <c r="C680" s="513"/>
      <c r="D680" s="513">
        <f t="shared" si="421"/>
        <v>2.7816568705133751</v>
      </c>
      <c r="E680" s="624">
        <v>0.03</v>
      </c>
      <c r="F680" s="38" t="s">
        <v>45</v>
      </c>
      <c r="G680" s="513"/>
      <c r="H680" s="513">
        <v>2.7006377383625</v>
      </c>
      <c r="I680" s="624">
        <v>0</v>
      </c>
      <c r="J680" s="513"/>
      <c r="K680" s="513">
        <f t="shared" si="384"/>
        <v>2.7006377383625</v>
      </c>
      <c r="L680" s="625">
        <f t="shared" si="422"/>
        <v>5.499999999999991E-2</v>
      </c>
      <c r="M680" s="513"/>
      <c r="N680" s="513">
        <f t="shared" si="423"/>
        <v>2.5598461975000002</v>
      </c>
      <c r="O680" s="625">
        <f t="shared" si="424"/>
        <v>5.4999999999999979E-2</v>
      </c>
      <c r="P680" s="257">
        <v>2.4263945000000002</v>
      </c>
      <c r="Q680" s="257">
        <v>2.4263945000000002</v>
      </c>
      <c r="R680" s="360">
        <v>9.0000000000000177E-2</v>
      </c>
    </row>
    <row r="681" spans="1:18" x14ac:dyDescent="0.2">
      <c r="A681" s="399" t="s">
        <v>645</v>
      </c>
      <c r="B681" s="38"/>
      <c r="C681" s="513"/>
      <c r="D681" s="513"/>
      <c r="E681" s="624"/>
      <c r="F681" s="38"/>
      <c r="G681" s="513"/>
      <c r="H681" s="513"/>
      <c r="I681" s="624"/>
      <c r="J681" s="513"/>
      <c r="K681" s="513"/>
      <c r="L681" s="626"/>
      <c r="M681" s="513"/>
      <c r="N681" s="513"/>
      <c r="O681" s="627"/>
      <c r="P681" s="165"/>
      <c r="Q681" s="165"/>
      <c r="R681" s="360"/>
    </row>
    <row r="682" spans="1:18" x14ac:dyDescent="0.2">
      <c r="A682" s="349" t="s">
        <v>646</v>
      </c>
      <c r="B682" s="38"/>
      <c r="C682" s="513"/>
      <c r="D682" s="513"/>
      <c r="E682" s="624"/>
      <c r="F682" s="38"/>
      <c r="G682" s="513"/>
      <c r="H682" s="513"/>
      <c r="I682" s="624"/>
      <c r="J682" s="513"/>
      <c r="K682" s="513"/>
      <c r="L682" s="626"/>
      <c r="M682" s="513"/>
      <c r="N682" s="513"/>
      <c r="O682" s="627"/>
      <c r="P682" s="165"/>
      <c r="Q682" s="165"/>
      <c r="R682" s="360"/>
    </row>
    <row r="683" spans="1:18" x14ac:dyDescent="0.2">
      <c r="A683" s="238" t="s">
        <v>632</v>
      </c>
      <c r="B683" s="38" t="s">
        <v>19</v>
      </c>
      <c r="C683" s="513">
        <f t="shared" ref="C683:C687" si="426">D683*1.15</f>
        <v>417.45715484229459</v>
      </c>
      <c r="D683" s="513">
        <f t="shared" ref="D683:D687" si="427">H683*1.03</f>
        <v>363.00622160199532</v>
      </c>
      <c r="E683" s="624">
        <v>0.03</v>
      </c>
      <c r="F683" s="38" t="s">
        <v>19</v>
      </c>
      <c r="G683" s="513">
        <f t="shared" si="419"/>
        <v>405.29820858475205</v>
      </c>
      <c r="H683" s="513">
        <v>352.43322485630614</v>
      </c>
      <c r="I683" s="624">
        <v>0</v>
      </c>
      <c r="J683" s="513">
        <f t="shared" ref="J683:J708" si="428">M683*1.055</f>
        <v>405.29820858475199</v>
      </c>
      <c r="K683" s="513">
        <f t="shared" ref="K683:K708" si="429">N683*1.055</f>
        <v>352.43322485630614</v>
      </c>
      <c r="L683" s="625">
        <f t="shared" ref="L683:L695" si="430">(K683-N683)/N683</f>
        <v>5.4999999999999979E-2</v>
      </c>
      <c r="M683" s="513">
        <f t="shared" si="425"/>
        <v>384.16891808981234</v>
      </c>
      <c r="N683" s="513">
        <f t="shared" ref="N683:N695" si="431">Q683*1.055</f>
        <v>334.0599287737499</v>
      </c>
      <c r="O683" s="625">
        <f t="shared" ref="O683:O695" si="432">(N683-Q683)/Q683</f>
        <v>5.4999999999999848E-2</v>
      </c>
      <c r="P683" s="257">
        <v>364.1411545874999</v>
      </c>
      <c r="Q683" s="257">
        <v>316.64448224999995</v>
      </c>
      <c r="R683" s="360">
        <v>9.0000000000000024E-2</v>
      </c>
    </row>
    <row r="684" spans="1:18" x14ac:dyDescent="0.2">
      <c r="A684" s="238" t="s">
        <v>636</v>
      </c>
      <c r="B684" s="38" t="s">
        <v>19</v>
      </c>
      <c r="C684" s="513">
        <f t="shared" si="426"/>
        <v>417.45715484229459</v>
      </c>
      <c r="D684" s="513">
        <f t="shared" si="427"/>
        <v>363.00622160199532</v>
      </c>
      <c r="E684" s="624">
        <v>0.03</v>
      </c>
      <c r="F684" s="38" t="s">
        <v>19</v>
      </c>
      <c r="G684" s="513">
        <f t="shared" si="419"/>
        <v>405.29820858475205</v>
      </c>
      <c r="H684" s="513">
        <v>352.43322485630614</v>
      </c>
      <c r="I684" s="624">
        <v>0</v>
      </c>
      <c r="J684" s="513">
        <f t="shared" si="428"/>
        <v>405.29820858475199</v>
      </c>
      <c r="K684" s="513">
        <f t="shared" si="429"/>
        <v>352.43322485630614</v>
      </c>
      <c r="L684" s="625">
        <f t="shared" si="430"/>
        <v>5.4999999999999979E-2</v>
      </c>
      <c r="M684" s="513">
        <f t="shared" si="425"/>
        <v>384.16891808981234</v>
      </c>
      <c r="N684" s="513">
        <f t="shared" si="431"/>
        <v>334.0599287737499</v>
      </c>
      <c r="O684" s="625">
        <f t="shared" si="432"/>
        <v>5.4999999999999848E-2</v>
      </c>
      <c r="P684" s="257">
        <v>364.1411545874999</v>
      </c>
      <c r="Q684" s="257">
        <v>316.64448224999995</v>
      </c>
      <c r="R684" s="360">
        <v>9.0000000000000024E-2</v>
      </c>
    </row>
    <row r="685" spans="1:18" x14ac:dyDescent="0.2">
      <c r="A685" s="238" t="s">
        <v>640</v>
      </c>
      <c r="B685" s="38" t="s">
        <v>19</v>
      </c>
      <c r="C685" s="513">
        <f t="shared" si="426"/>
        <v>876.5000798987644</v>
      </c>
      <c r="D685" s="513">
        <f t="shared" si="427"/>
        <v>762.17398252066471</v>
      </c>
      <c r="E685" s="624">
        <v>0.03</v>
      </c>
      <c r="F685" s="38" t="s">
        <v>19</v>
      </c>
      <c r="G685" s="513">
        <f t="shared" si="419"/>
        <v>850.97095135802363</v>
      </c>
      <c r="H685" s="513">
        <v>739.97474031132492</v>
      </c>
      <c r="I685" s="624">
        <v>0</v>
      </c>
      <c r="J685" s="513">
        <f t="shared" si="428"/>
        <v>850.97095135802363</v>
      </c>
      <c r="K685" s="513">
        <f t="shared" si="429"/>
        <v>739.97474031132492</v>
      </c>
      <c r="L685" s="625">
        <f t="shared" si="430"/>
        <v>5.4999999999999945E-2</v>
      </c>
      <c r="M685" s="513">
        <f t="shared" si="425"/>
        <v>806.60753683224993</v>
      </c>
      <c r="N685" s="513">
        <f t="shared" si="431"/>
        <v>701.39785811499996</v>
      </c>
      <c r="O685" s="625">
        <f t="shared" si="432"/>
        <v>5.4999999999999966E-2</v>
      </c>
      <c r="P685" s="257">
        <v>764.55690694999987</v>
      </c>
      <c r="Q685" s="257">
        <v>664.83209299999999</v>
      </c>
      <c r="R685" s="360">
        <v>9.0000000000000066E-2</v>
      </c>
    </row>
    <row r="686" spans="1:18" x14ac:dyDescent="0.2">
      <c r="A686" s="238" t="s">
        <v>641</v>
      </c>
      <c r="B686" s="38" t="s">
        <v>19</v>
      </c>
      <c r="C686" s="513">
        <f t="shared" si="426"/>
        <v>86.370445829440271</v>
      </c>
      <c r="D686" s="513">
        <f t="shared" si="427"/>
        <v>75.104735503861107</v>
      </c>
      <c r="E686" s="624">
        <v>0.03</v>
      </c>
      <c r="F686" s="38" t="s">
        <v>19</v>
      </c>
      <c r="G686" s="513">
        <f t="shared" si="419"/>
        <v>83.854801776155583</v>
      </c>
      <c r="H686" s="513">
        <v>72.917218935787474</v>
      </c>
      <c r="I686" s="624">
        <v>0</v>
      </c>
      <c r="J686" s="513">
        <f t="shared" si="428"/>
        <v>83.854801776155583</v>
      </c>
      <c r="K686" s="513">
        <f t="shared" si="429"/>
        <v>72.917218935787474</v>
      </c>
      <c r="L686" s="625">
        <f t="shared" si="430"/>
        <v>5.4999999999999903E-2</v>
      </c>
      <c r="M686" s="513">
        <f t="shared" si="425"/>
        <v>79.483224432374968</v>
      </c>
      <c r="N686" s="513">
        <f t="shared" si="431"/>
        <v>69.115847332499982</v>
      </c>
      <c r="O686" s="625">
        <f t="shared" si="432"/>
        <v>5.4999999999999889E-2</v>
      </c>
      <c r="P686" s="257">
        <v>75.339549224999985</v>
      </c>
      <c r="Q686" s="257">
        <v>65.51265149999999</v>
      </c>
      <c r="R686" s="360">
        <v>8.9999999999999983E-2</v>
      </c>
    </row>
    <row r="687" spans="1:18" x14ac:dyDescent="0.2">
      <c r="A687" s="238" t="s">
        <v>642</v>
      </c>
      <c r="B687" s="38" t="s">
        <v>19</v>
      </c>
      <c r="C687" s="513">
        <f t="shared" si="426"/>
        <v>17.593979705997093</v>
      </c>
      <c r="D687" s="513">
        <f t="shared" si="427"/>
        <v>15.29911278782356</v>
      </c>
      <c r="E687" s="624">
        <v>0.03</v>
      </c>
      <c r="F687" s="38" t="s">
        <v>19</v>
      </c>
      <c r="G687" s="513">
        <f t="shared" si="419"/>
        <v>17.081533695142809</v>
      </c>
      <c r="H687" s="513">
        <v>14.853507560993748</v>
      </c>
      <c r="I687" s="624">
        <v>0</v>
      </c>
      <c r="J687" s="513">
        <f t="shared" si="428"/>
        <v>17.081533695142806</v>
      </c>
      <c r="K687" s="513">
        <f t="shared" si="429"/>
        <v>14.853507560993748</v>
      </c>
      <c r="L687" s="625">
        <f t="shared" si="430"/>
        <v>5.4999999999999986E-2</v>
      </c>
      <c r="M687" s="513">
        <f t="shared" si="425"/>
        <v>16.191027199187495</v>
      </c>
      <c r="N687" s="513">
        <f t="shared" si="431"/>
        <v>14.079154086249998</v>
      </c>
      <c r="O687" s="625">
        <f t="shared" si="432"/>
        <v>5.4999999999999993E-2</v>
      </c>
      <c r="P687" s="257">
        <v>15.346945212499996</v>
      </c>
      <c r="Q687" s="257">
        <v>13.345169749999998</v>
      </c>
      <c r="R687" s="360">
        <v>9.0000000000000135E-2</v>
      </c>
    </row>
    <row r="688" spans="1:18" x14ac:dyDescent="0.2">
      <c r="A688" s="238"/>
      <c r="B688" s="38"/>
      <c r="C688" s="532"/>
      <c r="D688" s="532"/>
      <c r="E688" s="503"/>
      <c r="F688" s="38"/>
      <c r="G688" s="532"/>
      <c r="H688" s="532"/>
      <c r="I688" s="503"/>
      <c r="J688" s="532"/>
      <c r="K688" s="532"/>
      <c r="L688" s="515"/>
      <c r="M688" s="532"/>
      <c r="N688" s="532"/>
      <c r="O688" s="515"/>
      <c r="P688" s="257"/>
      <c r="Q688" s="257"/>
      <c r="R688" s="360"/>
    </row>
    <row r="689" spans="1:18" s="244" customFormat="1" ht="12.75" x14ac:dyDescent="0.2">
      <c r="A689" s="492" t="s">
        <v>2</v>
      </c>
      <c r="B689" s="493" t="s">
        <v>666</v>
      </c>
      <c r="C689" s="1032" t="s">
        <v>938</v>
      </c>
      <c r="D689" s="1033"/>
      <c r="E689" s="1034"/>
      <c r="F689" s="493" t="s">
        <v>666</v>
      </c>
      <c r="G689" s="1032" t="s">
        <v>849</v>
      </c>
      <c r="H689" s="1033"/>
      <c r="I689" s="1034"/>
      <c r="J689" s="1032" t="s">
        <v>766</v>
      </c>
      <c r="K689" s="1033"/>
      <c r="L689" s="1034"/>
      <c r="M689" s="996" t="s">
        <v>699</v>
      </c>
      <c r="N689" s="997"/>
      <c r="O689" s="998"/>
      <c r="P689" s="996" t="s">
        <v>664</v>
      </c>
      <c r="Q689" s="997"/>
      <c r="R689" s="998"/>
    </row>
    <row r="690" spans="1:18" s="244" customFormat="1" ht="12.75" x14ac:dyDescent="0.2">
      <c r="A690" s="271"/>
      <c r="B690" s="312"/>
      <c r="C690" s="1032" t="s">
        <v>8</v>
      </c>
      <c r="D690" s="1033"/>
      <c r="E690" s="1034"/>
      <c r="F690" s="312"/>
      <c r="G690" s="1032" t="s">
        <v>8</v>
      </c>
      <c r="H690" s="1033"/>
      <c r="I690" s="1034"/>
      <c r="J690" s="1033" t="s">
        <v>8</v>
      </c>
      <c r="K690" s="1033"/>
      <c r="L690" s="1034"/>
      <c r="M690" s="999" t="s">
        <v>8</v>
      </c>
      <c r="N690" s="1000"/>
      <c r="O690" s="1001"/>
      <c r="P690" s="999" t="s">
        <v>8</v>
      </c>
      <c r="Q690" s="1000"/>
      <c r="R690" s="1001"/>
    </row>
    <row r="691" spans="1:18" s="244" customFormat="1" ht="13.5" customHeight="1" x14ac:dyDescent="0.2">
      <c r="A691" s="271"/>
      <c r="B691" s="312"/>
      <c r="C691" s="495" t="s">
        <v>9</v>
      </c>
      <c r="D691" s="493" t="s">
        <v>10</v>
      </c>
      <c r="E691" s="496" t="s">
        <v>11</v>
      </c>
      <c r="F691" s="312"/>
      <c r="G691" s="495" t="s">
        <v>9</v>
      </c>
      <c r="H691" s="493" t="s">
        <v>10</v>
      </c>
      <c r="I691" s="496" t="s">
        <v>11</v>
      </c>
      <c r="J691" s="495" t="s">
        <v>9</v>
      </c>
      <c r="K691" s="493" t="s">
        <v>10</v>
      </c>
      <c r="L691" s="496" t="s">
        <v>11</v>
      </c>
      <c r="M691" s="273" t="s">
        <v>9</v>
      </c>
      <c r="N691" s="274" t="s">
        <v>10</v>
      </c>
      <c r="O691" s="497" t="s">
        <v>11</v>
      </c>
      <c r="P691" s="273" t="s">
        <v>9</v>
      </c>
      <c r="Q691" s="274" t="s">
        <v>10</v>
      </c>
      <c r="R691" s="497" t="s">
        <v>11</v>
      </c>
    </row>
    <row r="692" spans="1:18" s="244" customFormat="1" ht="12.75" x14ac:dyDescent="0.2">
      <c r="A692" s="529"/>
      <c r="B692" s="628"/>
      <c r="C692" s="1040" t="s">
        <v>939</v>
      </c>
      <c r="D692" s="1041"/>
      <c r="E692" s="1042"/>
      <c r="F692" s="628"/>
      <c r="G692" s="1040" t="s">
        <v>850</v>
      </c>
      <c r="H692" s="1041"/>
      <c r="I692" s="1042"/>
      <c r="J692" s="1041" t="s">
        <v>767</v>
      </c>
      <c r="K692" s="1041"/>
      <c r="L692" s="1042"/>
      <c r="M692" s="1051" t="s">
        <v>700</v>
      </c>
      <c r="N692" s="1052"/>
      <c r="O692" s="1053"/>
      <c r="P692" s="1051" t="s">
        <v>665</v>
      </c>
      <c r="Q692" s="1052"/>
      <c r="R692" s="1053"/>
    </row>
    <row r="693" spans="1:18" x14ac:dyDescent="0.2">
      <c r="A693" s="349" t="s">
        <v>629</v>
      </c>
      <c r="B693" s="38"/>
      <c r="C693" s="532"/>
      <c r="D693" s="532"/>
      <c r="E693" s="503"/>
      <c r="F693" s="38"/>
      <c r="G693" s="532"/>
      <c r="H693" s="532"/>
      <c r="I693" s="503"/>
      <c r="J693" s="532"/>
      <c r="K693" s="532"/>
      <c r="L693" s="519"/>
      <c r="M693" s="532"/>
      <c r="N693" s="437"/>
      <c r="O693" s="312"/>
      <c r="P693" s="165"/>
      <c r="Q693" s="257"/>
      <c r="R693" s="360"/>
    </row>
    <row r="694" spans="1:18" x14ac:dyDescent="0.2">
      <c r="A694" s="238" t="s">
        <v>632</v>
      </c>
      <c r="B694" s="38" t="s">
        <v>45</v>
      </c>
      <c r="C694" s="513"/>
      <c r="D694" s="513">
        <f>H694*1.03</f>
        <v>346.71836822038745</v>
      </c>
      <c r="E694" s="624">
        <v>0.03</v>
      </c>
      <c r="F694" s="38" t="s">
        <v>45</v>
      </c>
      <c r="G694" s="513"/>
      <c r="H694" s="513">
        <v>336.61977497124997</v>
      </c>
      <c r="I694" s="624">
        <v>0</v>
      </c>
      <c r="J694" s="513"/>
      <c r="K694" s="513">
        <f t="shared" si="429"/>
        <v>336.61977497124997</v>
      </c>
      <c r="L694" s="625">
        <f t="shared" si="430"/>
        <v>5.5E-2</v>
      </c>
      <c r="M694" s="513"/>
      <c r="N694" s="513">
        <f t="shared" si="431"/>
        <v>319.07087674999997</v>
      </c>
      <c r="O694" s="625">
        <f t="shared" si="432"/>
        <v>5.4999999999999917E-2</v>
      </c>
      <c r="P694" s="257">
        <v>302.43684999999999</v>
      </c>
      <c r="Q694" s="257">
        <v>302.43684999999999</v>
      </c>
      <c r="R694" s="360">
        <v>9.0000000000000066E-2</v>
      </c>
    </row>
    <row r="695" spans="1:18" x14ac:dyDescent="0.2">
      <c r="A695" s="238" t="s">
        <v>640</v>
      </c>
      <c r="B695" s="38" t="s">
        <v>45</v>
      </c>
      <c r="C695" s="513"/>
      <c r="D695" s="513">
        <f>H695*1.03</f>
        <v>1036.2001422860249</v>
      </c>
      <c r="E695" s="624">
        <v>0.03</v>
      </c>
      <c r="F695" s="38" t="s">
        <v>45</v>
      </c>
      <c r="G695" s="513"/>
      <c r="H695" s="513">
        <v>1006.0195556174999</v>
      </c>
      <c r="I695" s="624">
        <v>0</v>
      </c>
      <c r="J695" s="513"/>
      <c r="K695" s="513">
        <f t="shared" si="429"/>
        <v>1006.0195556174999</v>
      </c>
      <c r="L695" s="625">
        <f t="shared" si="430"/>
        <v>5.4999999999999979E-2</v>
      </c>
      <c r="M695" s="513"/>
      <c r="N695" s="513">
        <f t="shared" si="431"/>
        <v>953.57303849999994</v>
      </c>
      <c r="O695" s="625">
        <f t="shared" si="432"/>
        <v>5.4999999999999986E-2</v>
      </c>
      <c r="P695" s="257">
        <v>903.86069999999995</v>
      </c>
      <c r="Q695" s="257">
        <v>903.86069999999995</v>
      </c>
      <c r="R695" s="360">
        <v>9.0000000000000066E-2</v>
      </c>
    </row>
    <row r="696" spans="1:18" x14ac:dyDescent="0.2">
      <c r="A696" s="238"/>
      <c r="B696" s="38"/>
      <c r="C696" s="513"/>
      <c r="D696" s="513"/>
      <c r="E696" s="624"/>
      <c r="F696" s="38"/>
      <c r="G696" s="513"/>
      <c r="H696" s="513"/>
      <c r="I696" s="624"/>
      <c r="J696" s="513"/>
      <c r="K696" s="513"/>
      <c r="L696" s="625"/>
      <c r="M696" s="513"/>
      <c r="N696" s="513"/>
      <c r="O696" s="625"/>
      <c r="P696" s="257"/>
      <c r="Q696" s="257"/>
      <c r="R696" s="360"/>
    </row>
    <row r="697" spans="1:18" x14ac:dyDescent="0.2">
      <c r="A697" s="567" t="s">
        <v>678</v>
      </c>
      <c r="B697" s="255"/>
      <c r="C697" s="513"/>
      <c r="D697" s="513"/>
      <c r="E697" s="624"/>
      <c r="F697" s="255"/>
      <c r="G697" s="513"/>
      <c r="H697" s="513"/>
      <c r="I697" s="624"/>
      <c r="J697" s="513"/>
      <c r="K697" s="513">
        <f t="shared" si="429"/>
        <v>0</v>
      </c>
      <c r="L697" s="632"/>
      <c r="M697" s="516"/>
      <c r="N697" s="516"/>
      <c r="O697" s="633"/>
      <c r="P697" s="256"/>
      <c r="Q697" s="257"/>
      <c r="R697" s="258"/>
    </row>
    <row r="698" spans="1:18" x14ac:dyDescent="0.2">
      <c r="A698" s="376" t="s">
        <v>761</v>
      </c>
      <c r="B698" s="255" t="s">
        <v>19</v>
      </c>
      <c r="C698" s="513">
        <f t="shared" ref="C698:C702" si="433">D698*1.15</f>
        <v>120.36462572596874</v>
      </c>
      <c r="D698" s="513">
        <f>H698*1.03</f>
        <v>104.66489193562499</v>
      </c>
      <c r="E698" s="624">
        <v>0.03</v>
      </c>
      <c r="F698" s="255" t="s">
        <v>19</v>
      </c>
      <c r="G698" s="513">
        <f t="shared" si="419"/>
        <v>116.85885992812499</v>
      </c>
      <c r="H698" s="513">
        <f t="shared" ref="H698:H708" si="434">K698*1.05</f>
        <v>101.61639993749999</v>
      </c>
      <c r="I698" s="624">
        <v>5.5E-2</v>
      </c>
      <c r="J698" s="513">
        <f t="shared" si="428"/>
        <v>111.29415231249997</v>
      </c>
      <c r="K698" s="513">
        <f t="shared" si="429"/>
        <v>96.777523749999986</v>
      </c>
      <c r="L698" s="625">
        <f t="shared" ref="L698:L702" si="435">(K698-N698)/N698</f>
        <v>5.4999999999999924E-2</v>
      </c>
      <c r="M698" s="516">
        <f>N698*1.15</f>
        <v>105.49208749999998</v>
      </c>
      <c r="N698" s="516">
        <f>Q698*1.055</f>
        <v>91.732249999999993</v>
      </c>
      <c r="O698" s="625">
        <f t="shared" ref="O698:O702" si="436">(N698-Q698)/Q698</f>
        <v>5.4999999999999889E-2</v>
      </c>
      <c r="P698" s="256">
        <v>99.992499999999993</v>
      </c>
      <c r="Q698" s="257">
        <v>86.95</v>
      </c>
      <c r="R698" s="258"/>
    </row>
    <row r="699" spans="1:18" ht="14.25" customHeight="1" x14ac:dyDescent="0.2">
      <c r="A699" s="376" t="s">
        <v>762</v>
      </c>
      <c r="B699" s="255" t="s">
        <v>19</v>
      </c>
      <c r="C699" s="513">
        <f t="shared" si="433"/>
        <v>240.7430944221187</v>
      </c>
      <c r="D699" s="513">
        <f>H699*1.03</f>
        <v>209.34182123662498</v>
      </c>
      <c r="E699" s="624">
        <v>0.03</v>
      </c>
      <c r="F699" s="255" t="s">
        <v>19</v>
      </c>
      <c r="G699" s="513">
        <f t="shared" si="419"/>
        <v>233.73115963312497</v>
      </c>
      <c r="H699" s="513">
        <f t="shared" si="434"/>
        <v>203.24448663749999</v>
      </c>
      <c r="I699" s="624">
        <v>5.5E-2</v>
      </c>
      <c r="J699" s="513">
        <f t="shared" si="428"/>
        <v>222.60110441249995</v>
      </c>
      <c r="K699" s="513">
        <f t="shared" si="429"/>
        <v>193.56617774999998</v>
      </c>
      <c r="L699" s="625">
        <f t="shared" si="435"/>
        <v>5.4999999999999993E-2</v>
      </c>
      <c r="M699" s="516">
        <f t="shared" ref="M699:M700" si="437">N699*1.15</f>
        <v>210.99630749999997</v>
      </c>
      <c r="N699" s="516">
        <f t="shared" ref="N699:N700" si="438">Q699*1.055</f>
        <v>183.47504999999998</v>
      </c>
      <c r="O699" s="625">
        <f t="shared" si="436"/>
        <v>5.4999999999999917E-2</v>
      </c>
      <c r="P699" s="256">
        <v>199.99649999999997</v>
      </c>
      <c r="Q699" s="257">
        <v>173.91</v>
      </c>
      <c r="R699" s="258"/>
    </row>
    <row r="700" spans="1:18" ht="14.25" customHeight="1" x14ac:dyDescent="0.2">
      <c r="A700" s="376" t="s">
        <v>763</v>
      </c>
      <c r="B700" s="255" t="s">
        <v>19</v>
      </c>
      <c r="C700" s="513">
        <f t="shared" si="433"/>
        <v>361.12156311826868</v>
      </c>
      <c r="D700" s="513">
        <f>H700*1.03</f>
        <v>314.01875053762495</v>
      </c>
      <c r="E700" s="624">
        <v>0.03</v>
      </c>
      <c r="F700" s="255" t="s">
        <v>19</v>
      </c>
      <c r="G700" s="513">
        <f t="shared" si="419"/>
        <v>350.60345933812494</v>
      </c>
      <c r="H700" s="513">
        <f t="shared" si="434"/>
        <v>304.87257333749994</v>
      </c>
      <c r="I700" s="624">
        <v>5.5E-2</v>
      </c>
      <c r="J700" s="513">
        <f t="shared" si="428"/>
        <v>333.90805651249997</v>
      </c>
      <c r="K700" s="513">
        <f t="shared" si="429"/>
        <v>290.35483174999996</v>
      </c>
      <c r="L700" s="625">
        <f t="shared" si="435"/>
        <v>5.4999999999999861E-2</v>
      </c>
      <c r="M700" s="516">
        <f t="shared" si="437"/>
        <v>316.50052749999998</v>
      </c>
      <c r="N700" s="516">
        <f t="shared" si="438"/>
        <v>275.21785</v>
      </c>
      <c r="O700" s="625">
        <f t="shared" si="436"/>
        <v>5.4999999999999979E-2</v>
      </c>
      <c r="P700" s="256">
        <v>297.39179999999999</v>
      </c>
      <c r="Q700" s="257">
        <v>260.87</v>
      </c>
      <c r="R700" s="258"/>
    </row>
    <row r="701" spans="1:18" ht="25.5" x14ac:dyDescent="0.2">
      <c r="A701" s="634" t="s">
        <v>764</v>
      </c>
      <c r="B701" s="635" t="s">
        <v>19</v>
      </c>
      <c r="C701" s="513">
        <f t="shared" si="433"/>
        <v>481.50003181441872</v>
      </c>
      <c r="D701" s="513">
        <f>H701*1.03</f>
        <v>418.69567983862498</v>
      </c>
      <c r="E701" s="624">
        <v>0.03</v>
      </c>
      <c r="F701" s="635" t="s">
        <v>19</v>
      </c>
      <c r="G701" s="513">
        <f t="shared" si="419"/>
        <v>467.47575904312492</v>
      </c>
      <c r="H701" s="513">
        <f t="shared" si="434"/>
        <v>406.50066003749998</v>
      </c>
      <c r="I701" s="624">
        <v>5.5E-2</v>
      </c>
      <c r="J701" s="513">
        <f t="shared" si="428"/>
        <v>445.2150086124999</v>
      </c>
      <c r="K701" s="513">
        <f t="shared" si="429"/>
        <v>387.14348574999997</v>
      </c>
      <c r="L701" s="625">
        <f t="shared" si="435"/>
        <v>5.4999999999999952E-2</v>
      </c>
      <c r="M701" s="636">
        <f>N701*1.15</f>
        <v>422.00474749999995</v>
      </c>
      <c r="N701" s="516">
        <f>Q701*1.055</f>
        <v>366.96064999999999</v>
      </c>
      <c r="O701" s="625">
        <f t="shared" si="436"/>
        <v>5.5000000000000007E-2</v>
      </c>
      <c r="P701" s="256">
        <v>396.52619999999996</v>
      </c>
      <c r="Q701" s="257">
        <v>347.83</v>
      </c>
      <c r="R701" s="258"/>
    </row>
    <row r="702" spans="1:18" x14ac:dyDescent="0.2">
      <c r="A702" s="376" t="s">
        <v>765</v>
      </c>
      <c r="B702" s="255" t="s">
        <v>19</v>
      </c>
      <c r="C702" s="513">
        <f t="shared" si="433"/>
        <v>601.86465754038738</v>
      </c>
      <c r="D702" s="513">
        <f>H702*1.03</f>
        <v>523.36057177424993</v>
      </c>
      <c r="E702" s="624">
        <v>0.03</v>
      </c>
      <c r="F702" s="255" t="s">
        <v>19</v>
      </c>
      <c r="G702" s="513">
        <f t="shared" si="419"/>
        <v>584.33461897124982</v>
      </c>
      <c r="H702" s="513">
        <f t="shared" si="434"/>
        <v>508.1170599749999</v>
      </c>
      <c r="I702" s="624">
        <v>5.5E-2</v>
      </c>
      <c r="J702" s="513">
        <f t="shared" si="428"/>
        <v>556.50916092499983</v>
      </c>
      <c r="K702" s="513">
        <f t="shared" si="429"/>
        <v>483.92100949999991</v>
      </c>
      <c r="L702" s="625">
        <f t="shared" si="435"/>
        <v>5.4999999999999917E-2</v>
      </c>
      <c r="M702" s="516">
        <f>N702*1.15</f>
        <v>527.49683499999992</v>
      </c>
      <c r="N702" s="516">
        <f>Q702*1.055</f>
        <v>458.69289999999995</v>
      </c>
      <c r="O702" s="625">
        <f t="shared" si="436"/>
        <v>5.4999999999999959E-2</v>
      </c>
      <c r="P702" s="256">
        <v>495.64919999999995</v>
      </c>
      <c r="Q702" s="257">
        <v>434.78</v>
      </c>
      <c r="R702" s="258"/>
    </row>
    <row r="703" spans="1:18" x14ac:dyDescent="0.2">
      <c r="A703" s="376"/>
      <c r="B703" s="255"/>
      <c r="C703" s="513"/>
      <c r="D703" s="513"/>
      <c r="E703" s="624"/>
      <c r="F703" s="255"/>
      <c r="G703" s="513"/>
      <c r="H703" s="513"/>
      <c r="I703" s="624"/>
      <c r="J703" s="513"/>
      <c r="K703" s="513"/>
      <c r="L703" s="632"/>
      <c r="M703" s="516"/>
      <c r="N703" s="516"/>
      <c r="O703" s="633"/>
      <c r="P703" s="256"/>
      <c r="Q703" s="257"/>
      <c r="R703" s="258"/>
    </row>
    <row r="704" spans="1:18" x14ac:dyDescent="0.2">
      <c r="A704" s="567" t="s">
        <v>682</v>
      </c>
      <c r="B704" s="255"/>
      <c r="C704" s="513"/>
      <c r="D704" s="513"/>
      <c r="E704" s="624"/>
      <c r="F704" s="255"/>
      <c r="G704" s="513"/>
      <c r="H704" s="513"/>
      <c r="I704" s="624"/>
      <c r="J704" s="513"/>
      <c r="K704" s="513"/>
      <c r="L704" s="637"/>
      <c r="M704" s="516"/>
      <c r="N704" s="516"/>
      <c r="P704" s="164"/>
      <c r="Q704" s="164"/>
      <c r="R704" s="258"/>
    </row>
    <row r="705" spans="1:18" x14ac:dyDescent="0.2">
      <c r="A705" s="376" t="s">
        <v>683</v>
      </c>
      <c r="B705" s="255" t="s">
        <v>19</v>
      </c>
      <c r="C705" s="513">
        <f t="shared" ref="C705" si="439">D705*1.15</f>
        <v>106.59087039562499</v>
      </c>
      <c r="D705" s="513">
        <f>H705*1.03</f>
        <v>92.687713387499997</v>
      </c>
      <c r="E705" s="624">
        <v>0.03</v>
      </c>
      <c r="F705" s="255" t="s">
        <v>19</v>
      </c>
      <c r="G705" s="513">
        <f t="shared" si="419"/>
        <v>103.48628193749998</v>
      </c>
      <c r="H705" s="513">
        <f t="shared" si="434"/>
        <v>89.98807124999999</v>
      </c>
      <c r="I705" s="624">
        <v>5.5E-2</v>
      </c>
      <c r="J705" s="513">
        <f t="shared" si="428"/>
        <v>98.558363749999984</v>
      </c>
      <c r="K705" s="513">
        <f t="shared" si="429"/>
        <v>85.702924999999993</v>
      </c>
      <c r="L705" s="625">
        <f>(K705-N705)/N705</f>
        <v>5.4999999999999924E-2</v>
      </c>
      <c r="M705" s="516">
        <f>N705*1.15</f>
        <v>93.420249999999996</v>
      </c>
      <c r="N705" s="516">
        <f>Q705*1.055</f>
        <v>81.234999999999999</v>
      </c>
      <c r="O705" s="625">
        <f>(N705-Q705)/Q705</f>
        <v>5.4999999999999993E-2</v>
      </c>
      <c r="P705" s="256">
        <v>88.55</v>
      </c>
      <c r="Q705" s="257">
        <v>77</v>
      </c>
      <c r="R705" s="258"/>
    </row>
    <row r="706" spans="1:18" x14ac:dyDescent="0.2">
      <c r="A706" s="376" t="s">
        <v>684</v>
      </c>
      <c r="B706" s="255" t="s">
        <v>19</v>
      </c>
      <c r="C706" s="513">
        <f>D706*1.15</f>
        <v>222.799652775</v>
      </c>
      <c r="D706" s="513">
        <f>H706*1.03</f>
        <v>193.73882850000001</v>
      </c>
      <c r="E706" s="624">
        <v>0.03</v>
      </c>
      <c r="F706" s="255" t="s">
        <v>19</v>
      </c>
      <c r="G706" s="513">
        <f t="shared" si="419"/>
        <v>216.31034249999999</v>
      </c>
      <c r="H706" s="513">
        <f t="shared" si="434"/>
        <v>188.09595000000002</v>
      </c>
      <c r="I706" s="624">
        <v>5.5E-2</v>
      </c>
      <c r="J706" s="513">
        <f t="shared" si="428"/>
        <v>206.00985</v>
      </c>
      <c r="K706" s="513">
        <f t="shared" si="429"/>
        <v>179.13900000000001</v>
      </c>
      <c r="L706" s="625">
        <f>(K706-N706)/N706</f>
        <v>5.4999999999999986E-2</v>
      </c>
      <c r="M706" s="516">
        <f>N706*1.15</f>
        <v>195.27</v>
      </c>
      <c r="N706" s="516">
        <v>169.8</v>
      </c>
      <c r="O706" s="625">
        <v>5.5E-2</v>
      </c>
      <c r="P706" s="256">
        <v>126.84499999999998</v>
      </c>
      <c r="Q706" s="257">
        <v>110.3</v>
      </c>
      <c r="R706" s="258"/>
    </row>
    <row r="707" spans="1:18" x14ac:dyDescent="0.2">
      <c r="A707" s="376"/>
      <c r="B707" s="255"/>
      <c r="C707" s="513"/>
      <c r="D707" s="513"/>
      <c r="E707" s="624"/>
      <c r="F707" s="255"/>
      <c r="G707" s="513"/>
      <c r="H707" s="513"/>
      <c r="I707" s="624"/>
      <c r="J707" s="513"/>
      <c r="K707" s="513"/>
      <c r="L707" s="637"/>
      <c r="M707" s="516"/>
      <c r="N707" s="516"/>
      <c r="P707" s="164"/>
      <c r="Q707" s="164"/>
      <c r="R707" s="258"/>
    </row>
    <row r="708" spans="1:18" x14ac:dyDescent="0.2">
      <c r="A708" s="567" t="s">
        <v>685</v>
      </c>
      <c r="B708" s="255" t="s">
        <v>19</v>
      </c>
      <c r="C708" s="513">
        <f t="shared" ref="C708" si="440">D708*1.15</f>
        <v>6.9214850906249987</v>
      </c>
      <c r="D708" s="513">
        <f>H708*1.03</f>
        <v>6.0186826874999992</v>
      </c>
      <c r="E708" s="624">
        <v>0.03</v>
      </c>
      <c r="F708" s="255" t="s">
        <v>19</v>
      </c>
      <c r="G708" s="513">
        <f t="shared" si="419"/>
        <v>6.719888437499999</v>
      </c>
      <c r="H708" s="513">
        <f t="shared" si="434"/>
        <v>5.8433812499999993</v>
      </c>
      <c r="I708" s="624">
        <v>5.5E-2</v>
      </c>
      <c r="J708" s="513">
        <f t="shared" si="428"/>
        <v>6.3998937499999986</v>
      </c>
      <c r="K708" s="513">
        <f t="shared" si="429"/>
        <v>5.5651249999999992</v>
      </c>
      <c r="L708" s="625">
        <f>(K708-N708)/N708</f>
        <v>5.4999999999999959E-2</v>
      </c>
      <c r="M708" s="516">
        <f>N708*1.15</f>
        <v>6.0662499999999993</v>
      </c>
      <c r="N708" s="516">
        <f t="shared" ref="N708" si="441">Q708*1.055</f>
        <v>5.2749999999999995</v>
      </c>
      <c r="O708" s="625">
        <f>(N708-Q708)/Q708</f>
        <v>5.4999999999999896E-2</v>
      </c>
      <c r="P708" s="256">
        <v>5.75</v>
      </c>
      <c r="Q708" s="257">
        <v>5</v>
      </c>
      <c r="R708" s="258"/>
    </row>
    <row r="709" spans="1:18" x14ac:dyDescent="0.2">
      <c r="A709" s="376"/>
      <c r="B709" s="255"/>
      <c r="C709" s="532"/>
      <c r="D709" s="532"/>
      <c r="E709" s="255"/>
      <c r="F709" s="255"/>
      <c r="G709" s="532"/>
      <c r="H709" s="532"/>
      <c r="I709" s="255"/>
      <c r="J709" s="532"/>
      <c r="K709" s="532"/>
      <c r="L709" s="637"/>
      <c r="M709" s="254"/>
    </row>
    <row r="766" spans="1:18" x14ac:dyDescent="0.2">
      <c r="A766" s="638"/>
      <c r="B766" s="638"/>
      <c r="C766" s="638"/>
      <c r="D766" s="638"/>
      <c r="E766" s="639"/>
      <c r="F766" s="471"/>
      <c r="G766" s="470"/>
      <c r="H766" s="470"/>
      <c r="I766" s="471"/>
      <c r="J766" s="470"/>
      <c r="K766" s="470"/>
      <c r="L766" s="640"/>
      <c r="M766" s="470"/>
      <c r="N766" s="470"/>
      <c r="O766" s="471"/>
      <c r="P766" s="472"/>
      <c r="Q766" s="473"/>
      <c r="R766" s="474"/>
    </row>
    <row r="767" spans="1:18" x14ac:dyDescent="0.2">
      <c r="A767" s="638"/>
      <c r="B767" s="638"/>
      <c r="C767" s="638"/>
      <c r="D767" s="638"/>
      <c r="E767" s="639"/>
      <c r="F767" s="471"/>
      <c r="G767" s="470"/>
      <c r="H767" s="470"/>
      <c r="I767" s="471"/>
      <c r="J767" s="470"/>
      <c r="K767" s="470"/>
      <c r="L767" s="640"/>
      <c r="M767" s="470"/>
    </row>
  </sheetData>
  <mergeCells count="367">
    <mergeCell ref="C655:E655"/>
    <mergeCell ref="C456:E456"/>
    <mergeCell ref="C372:E372"/>
    <mergeCell ref="C652:E652"/>
    <mergeCell ref="C417:E417"/>
    <mergeCell ref="C602:E602"/>
    <mergeCell ref="C599:E599"/>
    <mergeCell ref="C600:E600"/>
    <mergeCell ref="C544:E544"/>
    <mergeCell ref="C545:E545"/>
    <mergeCell ref="C547:E547"/>
    <mergeCell ref="C325:E325"/>
    <mergeCell ref="C653:E653"/>
    <mergeCell ref="C3:E3"/>
    <mergeCell ref="C184:E184"/>
    <mergeCell ref="G184:I184"/>
    <mergeCell ref="J184:L184"/>
    <mergeCell ref="M184:O184"/>
    <mergeCell ref="P184:R184"/>
    <mergeCell ref="P185:R185"/>
    <mergeCell ref="C245:E245"/>
    <mergeCell ref="J275:L275"/>
    <mergeCell ref="J4:L4"/>
    <mergeCell ref="M233:O233"/>
    <mergeCell ref="M253:O253"/>
    <mergeCell ref="G232:I232"/>
    <mergeCell ref="J50:L50"/>
    <mergeCell ref="M243:O243"/>
    <mergeCell ref="M232:O232"/>
    <mergeCell ref="G4:I4"/>
    <mergeCell ref="M6:O6"/>
    <mergeCell ref="M235:O235"/>
    <mergeCell ref="J51:L51"/>
    <mergeCell ref="M242:O242"/>
    <mergeCell ref="M251:O251"/>
    <mergeCell ref="G653:I653"/>
    <mergeCell ref="G655:I655"/>
    <mergeCell ref="P226:R226"/>
    <mergeCell ref="P252:R252"/>
    <mergeCell ref="P453:R453"/>
    <mergeCell ref="P496:R496"/>
    <mergeCell ref="P497:R497"/>
    <mergeCell ref="M544:O544"/>
    <mergeCell ref="M545:O545"/>
    <mergeCell ref="P254:R254"/>
    <mergeCell ref="J545:L545"/>
    <mergeCell ref="J234:L234"/>
    <mergeCell ref="J547:L547"/>
    <mergeCell ref="P599:R599"/>
    <mergeCell ref="J496:L496"/>
    <mergeCell ref="J497:L497"/>
    <mergeCell ref="P602:R602"/>
    <mergeCell ref="M600:O600"/>
    <mergeCell ref="M547:O547"/>
    <mergeCell ref="J599:L599"/>
    <mergeCell ref="J544:L544"/>
    <mergeCell ref="P600:R600"/>
    <mergeCell ref="J243:L243"/>
    <mergeCell ref="G544:I544"/>
    <mergeCell ref="P238:R238"/>
    <mergeCell ref="P244:R244"/>
    <mergeCell ref="G545:I545"/>
    <mergeCell ref="G547:I547"/>
    <mergeCell ref="G599:I599"/>
    <mergeCell ref="G600:I600"/>
    <mergeCell ref="G602:I602"/>
    <mergeCell ref="G652:I652"/>
    <mergeCell ref="M51:O51"/>
    <mergeCell ref="P236:R236"/>
    <mergeCell ref="P652:R652"/>
    <mergeCell ref="J499:L499"/>
    <mergeCell ref="P499:R499"/>
    <mergeCell ref="P230:R230"/>
    <mergeCell ref="M497:O497"/>
    <mergeCell ref="P231:R231"/>
    <mergeCell ref="P251:R251"/>
    <mergeCell ref="J230:L230"/>
    <mergeCell ref="J231:L231"/>
    <mergeCell ref="J232:L232"/>
    <mergeCell ref="J233:L233"/>
    <mergeCell ref="P250:R250"/>
    <mergeCell ref="P235:R235"/>
    <mergeCell ref="P242:R242"/>
    <mergeCell ref="G3:I3"/>
    <mergeCell ref="J92:L92"/>
    <mergeCell ref="G6:I6"/>
    <mergeCell ref="G50:I50"/>
    <mergeCell ref="G51:I51"/>
    <mergeCell ref="G91:I91"/>
    <mergeCell ref="P53:R53"/>
    <mergeCell ref="P94:R94"/>
    <mergeCell ref="G135:I135"/>
    <mergeCell ref="J3:L3"/>
    <mergeCell ref="M114:O114"/>
    <mergeCell ref="P51:R51"/>
    <mergeCell ref="J53:L53"/>
    <mergeCell ref="M50:O50"/>
    <mergeCell ref="G497:I497"/>
    <mergeCell ref="G496:I496"/>
    <mergeCell ref="J135:L135"/>
    <mergeCell ref="G94:I94"/>
    <mergeCell ref="J94:L94"/>
    <mergeCell ref="G499:I499"/>
    <mergeCell ref="M94:O94"/>
    <mergeCell ref="G53:I53"/>
    <mergeCell ref="G434:I434"/>
    <mergeCell ref="M135:O135"/>
    <mergeCell ref="J133:L133"/>
    <mergeCell ref="M230:O230"/>
    <mergeCell ref="G92:I92"/>
    <mergeCell ref="M431:O431"/>
    <mergeCell ref="M499:O499"/>
    <mergeCell ref="M453:O453"/>
    <mergeCell ref="M496:O496"/>
    <mergeCell ref="J236:L236"/>
    <mergeCell ref="M234:O234"/>
    <mergeCell ref="G226:I226"/>
    <mergeCell ref="G231:I231"/>
    <mergeCell ref="M250:O250"/>
    <mergeCell ref="J235:L235"/>
    <mergeCell ref="M248:O248"/>
    <mergeCell ref="C253:E253"/>
    <mergeCell ref="C254:E254"/>
    <mergeCell ref="C255:E255"/>
    <mergeCell ref="M4:O4"/>
    <mergeCell ref="G453:I453"/>
    <mergeCell ref="P370:R370"/>
    <mergeCell ref="M325:O325"/>
    <mergeCell ref="G369:I369"/>
    <mergeCell ref="J372:L372"/>
    <mergeCell ref="J369:L369"/>
    <mergeCell ref="P114:R114"/>
    <mergeCell ref="P232:R232"/>
    <mergeCell ref="P233:R233"/>
    <mergeCell ref="M92:O92"/>
    <mergeCell ref="P6:R6"/>
    <mergeCell ref="P234:R234"/>
    <mergeCell ref="P253:R253"/>
    <mergeCell ref="P245:R245"/>
    <mergeCell ref="C250:E250"/>
    <mergeCell ref="C232:E232"/>
    <mergeCell ref="C247:E247"/>
    <mergeCell ref="C242:E242"/>
    <mergeCell ref="C243:E243"/>
    <mergeCell ref="C244:E244"/>
    <mergeCell ref="P544:R544"/>
    <mergeCell ref="P545:R545"/>
    <mergeCell ref="P547:R547"/>
    <mergeCell ref="J600:L600"/>
    <mergeCell ref="M653:O653"/>
    <mergeCell ref="M655:O655"/>
    <mergeCell ref="M602:O602"/>
    <mergeCell ref="J652:L652"/>
    <mergeCell ref="P655:R655"/>
    <mergeCell ref="P653:R653"/>
    <mergeCell ref="J602:L602"/>
    <mergeCell ref="M599:O599"/>
    <mergeCell ref="J655:L655"/>
    <mergeCell ref="J692:L692"/>
    <mergeCell ref="C6:E6"/>
    <mergeCell ref="J274:L274"/>
    <mergeCell ref="G274:I274"/>
    <mergeCell ref="G237:I237"/>
    <mergeCell ref="G238:I238"/>
    <mergeCell ref="J238:L238"/>
    <mergeCell ref="M238:O238"/>
    <mergeCell ref="G419:I419"/>
    <mergeCell ref="C133:E133"/>
    <mergeCell ref="J237:L237"/>
    <mergeCell ref="M692:O692"/>
    <mergeCell ref="G416:I416"/>
    <mergeCell ref="C690:E690"/>
    <mergeCell ref="G417:I417"/>
    <mergeCell ref="J417:L417"/>
    <mergeCell ref="J419:L419"/>
    <mergeCell ref="G692:I692"/>
    <mergeCell ref="C238:E238"/>
    <mergeCell ref="J454:L454"/>
    <mergeCell ref="J226:L226"/>
    <mergeCell ref="M231:O231"/>
    <mergeCell ref="M133:O133"/>
    <mergeCell ref="M226:O226"/>
    <mergeCell ref="P434:R434"/>
    <mergeCell ref="P133:R133"/>
    <mergeCell ref="J432:L432"/>
    <mergeCell ref="G133:I133"/>
    <mergeCell ref="P135:R135"/>
    <mergeCell ref="J277:L277"/>
    <mergeCell ref="G454:I454"/>
    <mergeCell ref="P372:R372"/>
    <mergeCell ref="J187:L187"/>
    <mergeCell ref="J416:L416"/>
    <mergeCell ref="M416:O416"/>
    <mergeCell ref="M417:O417"/>
    <mergeCell ref="M419:O419"/>
    <mergeCell ref="M274:O274"/>
    <mergeCell ref="M237:O237"/>
    <mergeCell ref="M432:O432"/>
    <mergeCell ref="J453:L453"/>
    <mergeCell ref="P243:R243"/>
    <mergeCell ref="G254:I254"/>
    <mergeCell ref="G234:I234"/>
    <mergeCell ref="G233:I233"/>
    <mergeCell ref="G255:I255"/>
    <mergeCell ref="M252:O252"/>
    <mergeCell ref="G235:I235"/>
    <mergeCell ref="A1:R1"/>
    <mergeCell ref="M255:O255"/>
    <mergeCell ref="P323:R323"/>
    <mergeCell ref="J255:L255"/>
    <mergeCell ref="M240:O240"/>
    <mergeCell ref="J322:L322"/>
    <mergeCell ref="M322:O322"/>
    <mergeCell ref="J323:L323"/>
    <mergeCell ref="P419:R419"/>
    <mergeCell ref="M275:O275"/>
    <mergeCell ref="C419:E419"/>
    <mergeCell ref="P274:R274"/>
    <mergeCell ref="C53:E53"/>
    <mergeCell ref="C323:E323"/>
    <mergeCell ref="P4:R4"/>
    <mergeCell ref="J6:L6"/>
    <mergeCell ref="M3:O3"/>
    <mergeCell ref="P3:R3"/>
    <mergeCell ref="P50:R50"/>
    <mergeCell ref="J91:L91"/>
    <mergeCell ref="P92:R92"/>
    <mergeCell ref="M53:O53"/>
    <mergeCell ref="M91:O91"/>
    <mergeCell ref="P91:R91"/>
    <mergeCell ref="P322:R322"/>
    <mergeCell ref="J285:L285"/>
    <mergeCell ref="M254:O254"/>
    <mergeCell ref="G240:I240"/>
    <mergeCell ref="M323:O323"/>
    <mergeCell ref="P240:R240"/>
    <mergeCell ref="J250:L250"/>
    <mergeCell ref="M256:O256"/>
    <mergeCell ref="J248:L248"/>
    <mergeCell ref="P255:R255"/>
    <mergeCell ref="J251:L251"/>
    <mergeCell ref="J252:L252"/>
    <mergeCell ref="J253:L253"/>
    <mergeCell ref="J254:L254"/>
    <mergeCell ref="G253:I253"/>
    <mergeCell ref="P247:R247"/>
    <mergeCell ref="P248:R248"/>
    <mergeCell ref="P246:R246"/>
    <mergeCell ref="J242:L242"/>
    <mergeCell ref="C50:E50"/>
    <mergeCell ref="G242:I242"/>
    <mergeCell ref="G277:I277"/>
    <mergeCell ref="G132:I132"/>
    <mergeCell ref="J132:L132"/>
    <mergeCell ref="P132:R132"/>
    <mergeCell ref="M454:O454"/>
    <mergeCell ref="G275:I275"/>
    <mergeCell ref="C453:E453"/>
    <mergeCell ref="P432:R432"/>
    <mergeCell ref="J370:L370"/>
    <mergeCell ref="G431:I431"/>
    <mergeCell ref="J434:L434"/>
    <mergeCell ref="J431:L431"/>
    <mergeCell ref="G370:I370"/>
    <mergeCell ref="M132:O132"/>
    <mergeCell ref="G432:I432"/>
    <mergeCell ref="C274:E274"/>
    <mergeCell ref="P417:R417"/>
    <mergeCell ref="P416:R416"/>
    <mergeCell ref="P275:R275"/>
    <mergeCell ref="M277:O277"/>
    <mergeCell ref="P277:R277"/>
    <mergeCell ref="P454:R454"/>
    <mergeCell ref="P689:R689"/>
    <mergeCell ref="P285:R285"/>
    <mergeCell ref="G245:I245"/>
    <mergeCell ref="P692:R692"/>
    <mergeCell ref="P690:R690"/>
    <mergeCell ref="G246:I246"/>
    <mergeCell ref="M285:O285"/>
    <mergeCell ref="G252:I252"/>
    <mergeCell ref="G250:I250"/>
    <mergeCell ref="G247:I247"/>
    <mergeCell ref="G248:I248"/>
    <mergeCell ref="G456:I456"/>
    <mergeCell ref="M456:O456"/>
    <mergeCell ref="P456:R456"/>
    <mergeCell ref="J456:L456"/>
    <mergeCell ref="P431:R431"/>
    <mergeCell ref="J325:L325"/>
    <mergeCell ref="G372:I372"/>
    <mergeCell ref="P369:R369"/>
    <mergeCell ref="G325:I325"/>
    <mergeCell ref="G322:I322"/>
    <mergeCell ref="M369:O369"/>
    <mergeCell ref="P325:R325"/>
    <mergeCell ref="M372:O372"/>
    <mergeCell ref="C92:E92"/>
    <mergeCell ref="P187:R187"/>
    <mergeCell ref="C135:E135"/>
    <mergeCell ref="C94:E94"/>
    <mergeCell ref="C51:E51"/>
    <mergeCell ref="M187:O187"/>
    <mergeCell ref="C91:E91"/>
    <mergeCell ref="P237:R237"/>
    <mergeCell ref="G187:I187"/>
    <mergeCell ref="C132:E132"/>
    <mergeCell ref="C237:E237"/>
    <mergeCell ref="C185:E185"/>
    <mergeCell ref="C233:E233"/>
    <mergeCell ref="C235:E235"/>
    <mergeCell ref="C234:E234"/>
    <mergeCell ref="C236:E236"/>
    <mergeCell ref="C230:E230"/>
    <mergeCell ref="C226:E226"/>
    <mergeCell ref="G230:I230"/>
    <mergeCell ref="C231:E231"/>
    <mergeCell ref="G236:I236"/>
    <mergeCell ref="M236:O236"/>
    <mergeCell ref="C4:E4"/>
    <mergeCell ref="G185:I185"/>
    <mergeCell ref="J185:L185"/>
    <mergeCell ref="M185:O185"/>
    <mergeCell ref="C692:E692"/>
    <mergeCell ref="C431:E431"/>
    <mergeCell ref="C499:E499"/>
    <mergeCell ref="C454:E454"/>
    <mergeCell ref="C434:E434"/>
    <mergeCell ref="C496:E496"/>
    <mergeCell ref="C497:E497"/>
    <mergeCell ref="C432:E432"/>
    <mergeCell ref="G244:I244"/>
    <mergeCell ref="C416:E416"/>
    <mergeCell ref="C369:E369"/>
    <mergeCell ref="C322:E322"/>
    <mergeCell ref="C275:E275"/>
    <mergeCell ref="C277:E277"/>
    <mergeCell ref="M244:O244"/>
    <mergeCell ref="M245:O245"/>
    <mergeCell ref="C240:E240"/>
    <mergeCell ref="G251:I251"/>
    <mergeCell ref="M246:O246"/>
    <mergeCell ref="M247:O247"/>
    <mergeCell ref="C689:E689"/>
    <mergeCell ref="C370:E370"/>
    <mergeCell ref="G689:I689"/>
    <mergeCell ref="J689:L689"/>
    <mergeCell ref="M689:O689"/>
    <mergeCell ref="G690:I690"/>
    <mergeCell ref="J690:L690"/>
    <mergeCell ref="M690:O690"/>
    <mergeCell ref="C187:E187"/>
    <mergeCell ref="J244:L244"/>
    <mergeCell ref="J245:L245"/>
    <mergeCell ref="J246:L246"/>
    <mergeCell ref="J247:L247"/>
    <mergeCell ref="G243:I243"/>
    <mergeCell ref="J240:L240"/>
    <mergeCell ref="G323:I323"/>
    <mergeCell ref="M370:O370"/>
    <mergeCell ref="M434:O434"/>
    <mergeCell ref="M652:O652"/>
    <mergeCell ref="J653:L653"/>
    <mergeCell ref="C246:E246"/>
    <mergeCell ref="C248:E248"/>
    <mergeCell ref="C251:E251"/>
    <mergeCell ref="C252:E252"/>
  </mergeCells>
  <pageMargins left="0.70866141732283472" right="0.70866141732283472" top="0.74803149606299213" bottom="0.74803149606299213" header="0.31496062992125984" footer="0.31496062992125984"/>
  <pageSetup paperSize="9" scale="58" orientation="landscape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0:G19"/>
  <sheetViews>
    <sheetView topLeftCell="A10" workbookViewId="0">
      <selection activeCell="H67" sqref="H67"/>
    </sheetView>
  </sheetViews>
  <sheetFormatPr defaultColWidth="9" defaultRowHeight="15" x14ac:dyDescent="0.25"/>
  <cols>
    <col min="1" max="1" width="17.42578125" customWidth="1"/>
    <col min="2" max="2" width="11.140625" customWidth="1"/>
    <col min="3" max="3" width="9.5703125" customWidth="1"/>
    <col min="4" max="4" width="12.42578125" customWidth="1"/>
    <col min="5" max="5" width="12.28515625" customWidth="1"/>
    <col min="6" max="6" width="13.140625" customWidth="1"/>
    <col min="7" max="7" width="10.7109375" customWidth="1"/>
    <col min="8" max="256" width="29" customWidth="1"/>
  </cols>
  <sheetData>
    <row r="10" spans="1:7" x14ac:dyDescent="0.2">
      <c r="A10" s="492" t="s">
        <v>2</v>
      </c>
      <c r="B10" s="493" t="s">
        <v>666</v>
      </c>
      <c r="C10" s="1032" t="s">
        <v>938</v>
      </c>
      <c r="D10" s="1033"/>
      <c r="E10" s="1034"/>
    </row>
    <row r="11" spans="1:7" x14ac:dyDescent="0.2">
      <c r="A11" s="271"/>
      <c r="B11" s="312"/>
      <c r="C11" s="1032" t="s">
        <v>8</v>
      </c>
      <c r="D11" s="1033"/>
      <c r="E11" s="1034"/>
    </row>
    <row r="12" spans="1:7" x14ac:dyDescent="0.2">
      <c r="A12" s="271"/>
      <c r="B12" s="312"/>
      <c r="C12" s="495" t="s">
        <v>9</v>
      </c>
      <c r="D12" s="493" t="s">
        <v>10</v>
      </c>
      <c r="E12" s="469" t="s">
        <v>11</v>
      </c>
    </row>
    <row r="13" spans="1:7" x14ac:dyDescent="0.2">
      <c r="A13" s="271"/>
      <c r="B13" s="498"/>
      <c r="C13" s="1032" t="s">
        <v>939</v>
      </c>
      <c r="D13" s="1033"/>
      <c r="E13" s="1034"/>
    </row>
    <row r="14" spans="1:7" x14ac:dyDescent="0.25">
      <c r="A14" s="1068" t="s">
        <v>949</v>
      </c>
      <c r="B14" s="1069"/>
      <c r="C14" s="1069"/>
      <c r="D14" s="1069"/>
      <c r="E14" s="1070"/>
      <c r="F14" s="1071" t="s">
        <v>950</v>
      </c>
      <c r="G14" s="1072"/>
    </row>
    <row r="15" spans="1:7" x14ac:dyDescent="0.25">
      <c r="A15" s="238" t="s">
        <v>846</v>
      </c>
      <c r="B15" s="312" t="s">
        <v>19</v>
      </c>
      <c r="C15" s="511">
        <v>16.950073099999997</v>
      </c>
      <c r="D15" s="511" t="s">
        <v>951</v>
      </c>
      <c r="E15" s="641">
        <f>6*16.95</f>
        <v>101.69999999999999</v>
      </c>
      <c r="F15" s="132" t="s">
        <v>947</v>
      </c>
      <c r="G15" s="642">
        <v>1000</v>
      </c>
    </row>
    <row r="16" spans="1:7" x14ac:dyDescent="0.25">
      <c r="A16" s="238" t="s">
        <v>944</v>
      </c>
      <c r="B16" s="312" t="s">
        <v>19</v>
      </c>
      <c r="C16" s="511">
        <v>48.758404785635669</v>
      </c>
      <c r="D16" s="521" t="s">
        <v>952</v>
      </c>
      <c r="E16" s="641">
        <f>12*48.76</f>
        <v>585.12</v>
      </c>
      <c r="F16" s="132" t="s">
        <v>948</v>
      </c>
      <c r="G16" s="642">
        <v>6000</v>
      </c>
    </row>
    <row r="17" spans="1:7" x14ac:dyDescent="0.25">
      <c r="A17" s="238" t="s">
        <v>945</v>
      </c>
      <c r="B17" s="312" t="s">
        <v>19</v>
      </c>
      <c r="C17" s="511">
        <v>59.438966000126349</v>
      </c>
      <c r="D17" s="521" t="s">
        <v>953</v>
      </c>
      <c r="E17" s="641">
        <f>6*59.44</f>
        <v>356.64</v>
      </c>
      <c r="F17" s="132"/>
      <c r="G17" s="642"/>
    </row>
    <row r="18" spans="1:7" x14ac:dyDescent="0.25">
      <c r="A18" s="238" t="s">
        <v>946</v>
      </c>
      <c r="B18" s="312" t="s">
        <v>19</v>
      </c>
      <c r="C18" s="511">
        <v>60.928162034148563</v>
      </c>
      <c r="D18" s="521" t="s">
        <v>954</v>
      </c>
      <c r="E18" s="641">
        <f>6*60.93</f>
        <v>365.58</v>
      </c>
      <c r="F18" s="132"/>
      <c r="G18" s="132"/>
    </row>
    <row r="19" spans="1:7" x14ac:dyDescent="0.25">
      <c r="D19" s="617"/>
      <c r="E19" s="617">
        <f>SUM(E15:E18)</f>
        <v>1409.04</v>
      </c>
      <c r="F19" s="617"/>
      <c r="G19" s="617">
        <v>6000</v>
      </c>
    </row>
  </sheetData>
  <mergeCells count="5">
    <mergeCell ref="C10:E10"/>
    <mergeCell ref="C11:E11"/>
    <mergeCell ref="C13:E13"/>
    <mergeCell ref="A14:E14"/>
    <mergeCell ref="F14:G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2:I8"/>
  <sheetViews>
    <sheetView workbookViewId="0">
      <selection activeCell="H67" sqref="H67"/>
    </sheetView>
  </sheetViews>
  <sheetFormatPr defaultColWidth="10" defaultRowHeight="15" x14ac:dyDescent="0.25"/>
  <sheetData>
    <row r="2" spans="3:9" x14ac:dyDescent="0.25">
      <c r="D2">
        <v>48.76059354045794</v>
      </c>
      <c r="E2">
        <v>42.40051612213734</v>
      </c>
      <c r="F2">
        <v>1.0049999999999999</v>
      </c>
      <c r="G2" t="s">
        <v>19</v>
      </c>
      <c r="H2">
        <v>27.96742272894096</v>
      </c>
      <c r="I2">
        <v>24.319498025166055</v>
      </c>
    </row>
    <row r="3" spans="3:9" x14ac:dyDescent="0.25">
      <c r="D3">
        <v>59.437302642776274</v>
      </c>
      <c r="E3">
        <v>51.684610993718501</v>
      </c>
      <c r="F3">
        <v>1.1439999999999999</v>
      </c>
      <c r="G3" t="s">
        <v>19</v>
      </c>
      <c r="H3">
        <v>31.88101587648914</v>
      </c>
      <c r="I3">
        <v>27.722622501294907</v>
      </c>
    </row>
    <row r="4" spans="3:9" x14ac:dyDescent="0.25">
      <c r="D4">
        <v>60.923671836136954</v>
      </c>
      <c r="E4">
        <v>52.977105944466921</v>
      </c>
      <c r="F4">
        <v>0.83169999999999999</v>
      </c>
      <c r="G4" t="s">
        <v>19</v>
      </c>
      <c r="H4">
        <v>38.249834913772723</v>
      </c>
      <c r="I4">
        <v>33.260726011976281</v>
      </c>
    </row>
    <row r="6" spans="3:9" x14ac:dyDescent="0.25">
      <c r="C6">
        <f>F6+D6</f>
        <v>42.382053999999997</v>
      </c>
      <c r="D6">
        <f>F6*E6</f>
        <v>18.072053999999998</v>
      </c>
      <c r="E6" s="643">
        <v>0.74339999999999995</v>
      </c>
      <c r="F6">
        <v>24.31</v>
      </c>
    </row>
    <row r="7" spans="3:9" x14ac:dyDescent="0.25">
      <c r="C7">
        <f>F7+D7</f>
        <v>51.681168</v>
      </c>
      <c r="D7">
        <f>F7*E7</f>
        <v>23.961167999999997</v>
      </c>
      <c r="E7" s="643">
        <v>0.86439999999999995</v>
      </c>
      <c r="F7">
        <v>27.72</v>
      </c>
    </row>
    <row r="8" spans="3:9" x14ac:dyDescent="0.25">
      <c r="C8">
        <f>F8+D8</f>
        <v>52.979853999999996</v>
      </c>
      <c r="D8">
        <f>F8*E8</f>
        <v>19.719853999999998</v>
      </c>
      <c r="E8" s="643">
        <v>0.59289999999999998</v>
      </c>
      <c r="F8">
        <v>33.26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Y813"/>
  <sheetViews>
    <sheetView tabSelected="1" zoomScale="80" zoomScaleNormal="80" workbookViewId="0">
      <selection activeCell="A2" sqref="A2:X2"/>
    </sheetView>
  </sheetViews>
  <sheetFormatPr defaultColWidth="9" defaultRowHeight="15" x14ac:dyDescent="0.2"/>
  <cols>
    <col min="1" max="1" width="39.28515625" style="485" customWidth="1"/>
    <col min="2" max="2" width="15.140625" style="485" customWidth="1"/>
    <col min="3" max="3" width="14.28515625" style="485" customWidth="1"/>
    <col min="4" max="5" width="14.85546875" style="485" bestFit="1" customWidth="1"/>
    <col min="6" max="6" width="12.42578125" style="485" bestFit="1" customWidth="1"/>
    <col min="7" max="7" width="47.85546875" style="812" customWidth="1"/>
    <col min="8" max="8" width="12.7109375" style="644" bestFit="1" customWidth="1"/>
    <col min="9" max="9" width="16.28515625" style="485" hidden="1" customWidth="1"/>
    <col min="10" max="10" width="15.7109375" style="485" hidden="1" customWidth="1"/>
    <col min="11" max="11" width="12.5703125" style="486" hidden="1" customWidth="1"/>
    <col min="12" max="12" width="11" style="244" hidden="1" customWidth="1"/>
    <col min="13" max="14" width="13.85546875" style="243" hidden="1" customWidth="1"/>
    <col min="15" max="15" width="11.85546875" style="244" hidden="1" customWidth="1"/>
    <col min="16" max="17" width="13.85546875" style="243" hidden="1"/>
    <col min="18" max="18" width="11.85546875" style="487" hidden="1"/>
    <col min="19" max="20" width="13.85546875" style="243" hidden="1"/>
    <col min="21" max="21" width="11.85546875" style="244" hidden="1"/>
    <col min="22" max="22" width="13.7109375" style="245" hidden="1"/>
    <col min="23" max="23" width="13.7109375" style="246" hidden="1"/>
    <col min="24" max="24" width="13.7109375" style="247" hidden="1"/>
    <col min="25" max="259" width="9.140625" style="248" customWidth="1"/>
  </cols>
  <sheetData>
    <row r="1" spans="1:24" ht="33.75" x14ac:dyDescent="0.2">
      <c r="A1" s="1073" t="s">
        <v>1107</v>
      </c>
      <c r="B1" s="1073"/>
      <c r="C1" s="1073"/>
      <c r="D1" s="1073"/>
      <c r="E1" s="1073"/>
      <c r="F1" s="1073"/>
      <c r="G1" s="1073"/>
      <c r="H1" s="1073"/>
    </row>
    <row r="2" spans="1:24" ht="23.25" x14ac:dyDescent="0.2">
      <c r="A2" s="1057" t="s">
        <v>1008</v>
      </c>
      <c r="B2" s="1058"/>
      <c r="C2" s="1058"/>
      <c r="D2" s="1058"/>
      <c r="E2" s="1058"/>
      <c r="F2" s="1058"/>
      <c r="G2" s="1058"/>
      <c r="H2" s="1058"/>
      <c r="I2" s="1058"/>
      <c r="J2" s="1058"/>
      <c r="K2" s="1058"/>
      <c r="L2" s="1058"/>
      <c r="M2" s="1058"/>
      <c r="N2" s="1058"/>
      <c r="O2" s="1058"/>
      <c r="P2" s="1058"/>
      <c r="Q2" s="1058"/>
      <c r="R2" s="1058"/>
      <c r="S2" s="1058"/>
      <c r="T2" s="1058"/>
      <c r="U2" s="1058"/>
      <c r="V2" s="1058"/>
      <c r="W2" s="1058"/>
      <c r="X2" s="1058"/>
    </row>
    <row r="3" spans="1:24" ht="18" x14ac:dyDescent="0.2">
      <c r="A3" s="488"/>
      <c r="B3" s="488"/>
      <c r="C3" s="488"/>
      <c r="D3" s="488"/>
      <c r="E3" s="488"/>
      <c r="F3" s="775"/>
      <c r="G3" s="488"/>
      <c r="H3" s="796"/>
      <c r="I3" s="488"/>
      <c r="J3" s="488"/>
      <c r="K3" s="489"/>
      <c r="L3" s="263"/>
      <c r="M3" s="490"/>
      <c r="N3" s="490"/>
      <c r="O3" s="263"/>
      <c r="P3" s="490"/>
      <c r="Q3" s="490"/>
      <c r="R3" s="491"/>
      <c r="S3" s="490"/>
      <c r="T3" s="490"/>
      <c r="U3" s="263"/>
      <c r="V3" s="264"/>
      <c r="W3" s="265"/>
      <c r="X3" s="266"/>
    </row>
    <row r="4" spans="1:24" s="244" customFormat="1" ht="12.75" x14ac:dyDescent="0.2">
      <c r="A4" s="492" t="s">
        <v>2</v>
      </c>
      <c r="B4" s="493" t="s">
        <v>666</v>
      </c>
      <c r="C4" s="1032" t="s">
        <v>1009</v>
      </c>
      <c r="D4" s="1033"/>
      <c r="E4" s="1034"/>
      <c r="F4" s="1032" t="s">
        <v>959</v>
      </c>
      <c r="G4" s="1033"/>
      <c r="H4" s="1034"/>
      <c r="I4" s="1032" t="s">
        <v>938</v>
      </c>
      <c r="J4" s="1033"/>
      <c r="K4" s="1034"/>
      <c r="L4" s="493" t="s">
        <v>666</v>
      </c>
      <c r="M4" s="1032" t="s">
        <v>849</v>
      </c>
      <c r="N4" s="1033"/>
      <c r="O4" s="1034"/>
      <c r="P4" s="1032" t="s">
        <v>766</v>
      </c>
      <c r="Q4" s="1033"/>
      <c r="R4" s="1034"/>
      <c r="S4" s="996" t="s">
        <v>699</v>
      </c>
      <c r="T4" s="997"/>
      <c r="U4" s="998"/>
      <c r="V4" s="996" t="s">
        <v>664</v>
      </c>
      <c r="W4" s="997"/>
      <c r="X4" s="998"/>
    </row>
    <row r="5" spans="1:24" s="244" customFormat="1" ht="12.75" x14ac:dyDescent="0.2">
      <c r="A5" s="271"/>
      <c r="B5" s="312"/>
      <c r="C5" s="1032"/>
      <c r="D5" s="1033"/>
      <c r="E5" s="1034"/>
      <c r="F5" s="1032" t="s">
        <v>8</v>
      </c>
      <c r="G5" s="1033"/>
      <c r="H5" s="1034"/>
      <c r="I5" s="1032" t="s">
        <v>8</v>
      </c>
      <c r="J5" s="1033"/>
      <c r="K5" s="1034"/>
      <c r="L5" s="312"/>
      <c r="M5" s="1032" t="s">
        <v>8</v>
      </c>
      <c r="N5" s="1033"/>
      <c r="O5" s="1034"/>
      <c r="P5" s="1033" t="s">
        <v>8</v>
      </c>
      <c r="Q5" s="1033"/>
      <c r="R5" s="1034"/>
      <c r="S5" s="999" t="s">
        <v>8</v>
      </c>
      <c r="T5" s="1000"/>
      <c r="U5" s="1001"/>
      <c r="V5" s="999" t="s">
        <v>8</v>
      </c>
      <c r="W5" s="1000"/>
      <c r="X5" s="1001"/>
    </row>
    <row r="6" spans="1:24" s="244" customFormat="1" ht="25.5" x14ac:dyDescent="0.2">
      <c r="A6" s="271"/>
      <c r="B6" s="312"/>
      <c r="C6" s="495" t="s">
        <v>9</v>
      </c>
      <c r="D6" s="495" t="s">
        <v>10</v>
      </c>
      <c r="E6" s="495" t="s">
        <v>1051</v>
      </c>
      <c r="F6" s="494" t="s">
        <v>9</v>
      </c>
      <c r="G6" s="493" t="s">
        <v>10</v>
      </c>
      <c r="H6" s="797" t="s">
        <v>11</v>
      </c>
      <c r="I6" s="495" t="s">
        <v>9</v>
      </c>
      <c r="J6" s="493" t="s">
        <v>10</v>
      </c>
      <c r="K6" s="469" t="s">
        <v>11</v>
      </c>
      <c r="L6" s="312"/>
      <c r="M6" s="495" t="s">
        <v>9</v>
      </c>
      <c r="N6" s="493" t="s">
        <v>10</v>
      </c>
      <c r="O6" s="496" t="s">
        <v>11</v>
      </c>
      <c r="P6" s="495" t="s">
        <v>9</v>
      </c>
      <c r="Q6" s="493" t="s">
        <v>10</v>
      </c>
      <c r="R6" s="496" t="s">
        <v>11</v>
      </c>
      <c r="S6" s="273" t="s">
        <v>9</v>
      </c>
      <c r="T6" s="274" t="s">
        <v>10</v>
      </c>
      <c r="U6" s="497" t="s">
        <v>11</v>
      </c>
      <c r="V6" s="273" t="s">
        <v>9</v>
      </c>
      <c r="W6" s="274" t="s">
        <v>10</v>
      </c>
      <c r="X6" s="497" t="s">
        <v>11</v>
      </c>
    </row>
    <row r="7" spans="1:24" s="244" customFormat="1" ht="12.75" x14ac:dyDescent="0.2">
      <c r="A7" s="271"/>
      <c r="B7" s="498"/>
      <c r="C7" s="1032" t="s">
        <v>1052</v>
      </c>
      <c r="D7" s="1033"/>
      <c r="E7" s="1034"/>
      <c r="F7" s="1032" t="s">
        <v>958</v>
      </c>
      <c r="G7" s="1033"/>
      <c r="H7" s="1034"/>
      <c r="I7" s="1032" t="s">
        <v>939</v>
      </c>
      <c r="J7" s="1033"/>
      <c r="K7" s="1034"/>
      <c r="L7" s="498"/>
      <c r="M7" s="1032" t="s">
        <v>850</v>
      </c>
      <c r="N7" s="1033"/>
      <c r="O7" s="1034"/>
      <c r="P7" s="1033" t="s">
        <v>767</v>
      </c>
      <c r="Q7" s="1033"/>
      <c r="R7" s="1034"/>
      <c r="S7" s="992" t="s">
        <v>700</v>
      </c>
      <c r="T7" s="993"/>
      <c r="U7" s="1008"/>
      <c r="V7" s="992" t="s">
        <v>665</v>
      </c>
      <c r="W7" s="993"/>
      <c r="X7" s="1045"/>
    </row>
    <row r="8" spans="1:24" s="269" customFormat="1" ht="12.75" x14ac:dyDescent="0.2">
      <c r="A8" s="500"/>
      <c r="B8" s="500"/>
      <c r="C8" s="500"/>
      <c r="D8" s="500"/>
      <c r="E8" s="500"/>
      <c r="F8" s="776"/>
      <c r="G8" s="500"/>
      <c r="H8" s="798"/>
      <c r="I8" s="500"/>
      <c r="J8" s="500"/>
      <c r="K8" s="501"/>
      <c r="L8" s="498"/>
      <c r="M8" s="502"/>
      <c r="N8" s="502"/>
      <c r="O8" s="498"/>
      <c r="P8" s="437"/>
      <c r="Q8" s="437"/>
      <c r="R8" s="503"/>
      <c r="S8" s="504"/>
      <c r="T8" s="504"/>
      <c r="U8" s="505"/>
      <c r="V8" s="344"/>
      <c r="W8" s="344"/>
      <c r="X8" s="506"/>
    </row>
    <row r="9" spans="1:24" x14ac:dyDescent="0.2">
      <c r="A9" s="349" t="s">
        <v>48</v>
      </c>
      <c r="B9" s="349"/>
      <c r="C9" s="349"/>
      <c r="D9" s="349"/>
      <c r="E9" s="349"/>
      <c r="F9" s="777"/>
      <c r="G9" s="349"/>
      <c r="H9" s="799"/>
      <c r="I9" s="349"/>
      <c r="J9" s="349"/>
      <c r="K9" s="507"/>
      <c r="L9" s="432"/>
      <c r="M9" s="254"/>
      <c r="N9" s="254"/>
      <c r="O9" s="255"/>
      <c r="P9" s="254"/>
      <c r="Q9" s="254"/>
      <c r="R9" s="508"/>
      <c r="S9" s="254"/>
      <c r="T9" s="254"/>
      <c r="U9" s="255"/>
      <c r="V9" s="165"/>
      <c r="W9" s="165"/>
      <c r="X9" s="258"/>
    </row>
    <row r="10" spans="1:24" x14ac:dyDescent="0.2">
      <c r="A10" s="349" t="s">
        <v>566</v>
      </c>
      <c r="B10" s="349"/>
      <c r="C10" s="238"/>
      <c r="D10" s="238"/>
      <c r="E10" s="349"/>
      <c r="F10" s="777"/>
      <c r="G10" s="349"/>
      <c r="H10" s="799"/>
      <c r="I10" s="349"/>
      <c r="J10" s="349"/>
      <c r="K10" s="507"/>
      <c r="L10" s="432"/>
      <c r="M10" s="254"/>
      <c r="N10" s="254"/>
      <c r="O10" s="255"/>
      <c r="P10" s="254"/>
      <c r="Q10" s="254"/>
      <c r="R10" s="508"/>
      <c r="S10" s="254"/>
      <c r="T10" s="254"/>
      <c r="U10" s="509"/>
      <c r="V10" s="165"/>
      <c r="W10" s="165"/>
      <c r="X10" s="360"/>
    </row>
    <row r="11" spans="1:24" x14ac:dyDescent="0.2">
      <c r="A11" s="510" t="s">
        <v>72</v>
      </c>
      <c r="B11" s="344" t="s">
        <v>19</v>
      </c>
      <c r="C11" s="162">
        <f>D11*1.15</f>
        <v>445.48529703751808</v>
      </c>
      <c r="D11" s="666">
        <f>G11*1.06</f>
        <v>387.37851916305925</v>
      </c>
      <c r="E11" s="538">
        <v>0.06</v>
      </c>
      <c r="F11" s="778">
        <f>G11*1.15</f>
        <v>420.26914814860191</v>
      </c>
      <c r="G11" s="511">
        <f>J11*1.053</f>
        <v>365.45143317269736</v>
      </c>
      <c r="H11" s="647">
        <v>5.2999999999999999E-2</v>
      </c>
      <c r="I11" s="511">
        <f>J11*1.15</f>
        <v>399.11600014112247</v>
      </c>
      <c r="J11" s="511">
        <f>N11*1.06</f>
        <v>347.05739142706307</v>
      </c>
      <c r="K11" s="512">
        <v>0.06</v>
      </c>
      <c r="L11" s="344" t="s">
        <v>19</v>
      </c>
      <c r="M11" s="513">
        <f>N11*1.15</f>
        <v>376.52452843502124</v>
      </c>
      <c r="N11" s="513">
        <f>Q11*1.055</f>
        <v>327.41263342175762</v>
      </c>
      <c r="O11" s="503">
        <v>5.5E-2</v>
      </c>
      <c r="P11" s="513">
        <f>Q11*1.15</f>
        <v>356.89528761613388</v>
      </c>
      <c r="Q11" s="513">
        <f>T11*1.061</f>
        <v>310.3437283618556</v>
      </c>
      <c r="R11" s="503">
        <v>6.0999999999999999E-2</v>
      </c>
      <c r="S11" s="514">
        <f>T11*1.15</f>
        <v>336.37633140069175</v>
      </c>
      <c r="T11" s="514">
        <f>W11*1.06</f>
        <v>292.50115773973198</v>
      </c>
      <c r="U11" s="515">
        <f>(T11-W11)/W11</f>
        <v>6.0000000000000019E-2</v>
      </c>
      <c r="V11" s="257">
        <v>317.33616169876581</v>
      </c>
      <c r="W11" s="257">
        <v>275.94448843370941</v>
      </c>
      <c r="X11" s="261">
        <v>8.9999999999999983E-2</v>
      </c>
    </row>
    <row r="12" spans="1:24" x14ac:dyDescent="0.2">
      <c r="A12" s="238"/>
      <c r="B12" s="259"/>
      <c r="C12" s="259"/>
      <c r="D12" s="259"/>
      <c r="E12" s="259"/>
      <c r="F12" s="654"/>
      <c r="G12" s="259"/>
      <c r="H12" s="800"/>
      <c r="I12" s="238"/>
      <c r="J12" s="238"/>
      <c r="K12" s="507"/>
      <c r="L12" s="259"/>
      <c r="M12" s="516"/>
      <c r="N12" s="516"/>
      <c r="O12" s="503"/>
      <c r="P12" s="516"/>
      <c r="Q12" s="516"/>
      <c r="R12" s="508"/>
      <c r="S12" s="516"/>
      <c r="T12" s="516"/>
      <c r="U12" s="255"/>
      <c r="V12" s="165"/>
      <c r="W12" s="165"/>
      <c r="X12" s="360"/>
    </row>
    <row r="13" spans="1:24" x14ac:dyDescent="0.2">
      <c r="A13" s="349" t="s">
        <v>567</v>
      </c>
      <c r="B13" s="432"/>
      <c r="C13" s="259"/>
      <c r="D13" s="259"/>
      <c r="E13" s="432"/>
      <c r="F13" s="779"/>
      <c r="G13" s="432"/>
      <c r="H13" s="801"/>
      <c r="I13" s="349"/>
      <c r="J13" s="349"/>
      <c r="K13" s="507"/>
      <c r="L13" s="432"/>
      <c r="M13" s="516"/>
      <c r="N13" s="516"/>
      <c r="O13" s="503"/>
      <c r="P13" s="516"/>
      <c r="Q13" s="516"/>
      <c r="R13" s="508"/>
      <c r="S13" s="516"/>
      <c r="T13" s="516"/>
      <c r="U13" s="255"/>
      <c r="V13" s="165"/>
      <c r="W13" s="165"/>
      <c r="X13" s="360"/>
    </row>
    <row r="14" spans="1:24" x14ac:dyDescent="0.2">
      <c r="A14" s="238" t="s">
        <v>52</v>
      </c>
      <c r="B14" s="259"/>
      <c r="C14" s="259"/>
      <c r="D14" s="259"/>
      <c r="E14" s="259"/>
      <c r="F14" s="654"/>
      <c r="G14" s="259"/>
      <c r="H14" s="800"/>
      <c r="I14" s="238"/>
      <c r="J14" s="238"/>
      <c r="K14" s="507"/>
      <c r="L14" s="259"/>
      <c r="M14" s="516"/>
      <c r="N14" s="516"/>
      <c r="O14" s="503"/>
      <c r="P14" s="516"/>
      <c r="Q14" s="516"/>
      <c r="R14" s="508"/>
      <c r="S14" s="517"/>
      <c r="T14" s="517"/>
      <c r="U14" s="518"/>
      <c r="V14" s="165"/>
      <c r="W14" s="165"/>
      <c r="X14" s="360"/>
    </row>
    <row r="15" spans="1:24" x14ac:dyDescent="0.2">
      <c r="A15" s="238" t="s">
        <v>846</v>
      </c>
      <c r="B15" s="312" t="s">
        <v>19</v>
      </c>
      <c r="C15" s="666">
        <f>D15*1.15</f>
        <v>19.8099122643257</v>
      </c>
      <c r="D15" s="666">
        <f>G15*1.11</f>
        <v>17.226010664631044</v>
      </c>
      <c r="E15" s="538">
        <f>(D15-G15)/G15</f>
        <v>0.11000000000000018</v>
      </c>
      <c r="F15" s="778">
        <f>G15*1.15</f>
        <v>17.846767805698825</v>
      </c>
      <c r="G15" s="511">
        <f>J15*1.053</f>
        <v>15.518928526694632</v>
      </c>
      <c r="H15" s="647">
        <v>5.2999999999999999E-2</v>
      </c>
      <c r="I15" s="511">
        <f>J15*1.15</f>
        <v>16.948497441309428</v>
      </c>
      <c r="J15" s="511">
        <f>N15*1.06</f>
        <v>14.737823862008199</v>
      </c>
      <c r="K15" s="507">
        <v>0.06</v>
      </c>
      <c r="L15" s="312" t="s">
        <v>19</v>
      </c>
      <c r="M15" s="513">
        <f>N15*1.15</f>
        <v>15.989148529537195</v>
      </c>
      <c r="N15" s="513">
        <f>Q15*1.055</f>
        <v>13.903607416988866</v>
      </c>
      <c r="O15" s="503">
        <v>5.5E-2</v>
      </c>
      <c r="P15" s="513">
        <f t="shared" ref="P15:P18" si="0">Q15*1.15</f>
        <v>15.155591023258005</v>
      </c>
      <c r="Q15" s="513">
        <f>T15*1.061</f>
        <v>13.178774802833049</v>
      </c>
      <c r="R15" s="503">
        <v>6.0999999999999999E-2</v>
      </c>
      <c r="S15" s="513">
        <f>T15*1.15</f>
        <v>14.284251671308205</v>
      </c>
      <c r="T15" s="513">
        <f>W15*1.06</f>
        <v>12.421088409833223</v>
      </c>
      <c r="U15" s="515">
        <f>(T15-W15)/W15</f>
        <v>6.0000000000000019E-2</v>
      </c>
      <c r="V15" s="257">
        <v>13.475709123875665</v>
      </c>
      <c r="W15" s="257">
        <v>11.718007933804927</v>
      </c>
      <c r="X15" s="261">
        <v>9.0000000000000038E-2</v>
      </c>
    </row>
    <row r="16" spans="1:24" x14ac:dyDescent="0.2">
      <c r="A16" s="238" t="s">
        <v>851</v>
      </c>
      <c r="B16" s="312" t="s">
        <v>19</v>
      </c>
      <c r="C16" s="666">
        <f>D16*1.15</f>
        <v>20.75142571928998</v>
      </c>
      <c r="D16" s="666">
        <f t="shared" ref="D16:D25" si="1">G16*1.11</f>
        <v>18.044718016773896</v>
      </c>
      <c r="E16" s="538">
        <f t="shared" ref="E16:E25" si="2">(D16-G16)/G16</f>
        <v>0.11000000000000019</v>
      </c>
      <c r="F16" s="778">
        <f>G16*1.15</f>
        <v>18.694978125486465</v>
      </c>
      <c r="G16" s="511">
        <f>J16*1.053</f>
        <v>16.256502717814318</v>
      </c>
      <c r="H16" s="647">
        <v>5.2999999999999999E-2</v>
      </c>
      <c r="I16" s="511">
        <f>J16*1.15</f>
        <v>17.754015313852292</v>
      </c>
      <c r="J16" s="511">
        <f>N16*1.06</f>
        <v>15.438274185958516</v>
      </c>
      <c r="K16" s="507">
        <v>0.06</v>
      </c>
      <c r="L16" s="312" t="s">
        <v>19</v>
      </c>
      <c r="M16" s="513">
        <f>N16*1.15</f>
        <v>16.749071050804048</v>
      </c>
      <c r="N16" s="513">
        <f>Q16*1.055</f>
        <v>14.564409609394826</v>
      </c>
      <c r="O16" s="503">
        <v>5.5E-2</v>
      </c>
      <c r="P16" s="513">
        <f t="shared" si="0"/>
        <v>15.875896730619951</v>
      </c>
      <c r="Q16" s="513">
        <f>T16*1.061</f>
        <v>13.805127591843437</v>
      </c>
      <c r="R16" s="503">
        <v>6.0999999999999999E-2</v>
      </c>
      <c r="S16" s="513">
        <f t="shared" ref="S16:S25" si="3">T16*1.15</f>
        <v>14.963144892195997</v>
      </c>
      <c r="T16" s="513">
        <f t="shared" ref="T16:T31" si="4">W16*1.06</f>
        <v>13.011430341039999</v>
      </c>
      <c r="U16" s="515">
        <f t="shared" ref="U16:U31" si="5">(T16-W16)/W16</f>
        <v>6.0000000000000012E-2</v>
      </c>
      <c r="V16" s="257">
        <v>14.116174426599997</v>
      </c>
      <c r="W16" s="257">
        <v>12.274934283999999</v>
      </c>
      <c r="X16" s="261">
        <v>9.0000000000000038E-2</v>
      </c>
    </row>
    <row r="17" spans="1:24" x14ac:dyDescent="0.2">
      <c r="A17" s="238" t="s">
        <v>848</v>
      </c>
      <c r="B17" s="312" t="s">
        <v>19</v>
      </c>
      <c r="C17" s="666">
        <f>D17*1.15</f>
        <v>24.684544780039129</v>
      </c>
      <c r="D17" s="666">
        <f t="shared" si="1"/>
        <v>21.464821547860115</v>
      </c>
      <c r="E17" s="538">
        <f t="shared" si="2"/>
        <v>0.11000000000000015</v>
      </c>
      <c r="F17" s="778">
        <f>G17*1.15</f>
        <v>22.23832863066588</v>
      </c>
      <c r="G17" s="511">
        <f>J17*1.053</f>
        <v>19.337677070144245</v>
      </c>
      <c r="H17" s="647">
        <v>5.2999999999999999E-2</v>
      </c>
      <c r="I17" s="511">
        <f>J17*1.15</f>
        <v>21.119020541942906</v>
      </c>
      <c r="J17" s="511">
        <f>N17*1.06</f>
        <v>18.364365688646007</v>
      </c>
      <c r="K17" s="507">
        <v>0.06</v>
      </c>
      <c r="L17" s="312" t="s">
        <v>19</v>
      </c>
      <c r="M17" s="513">
        <f>N17*1.15</f>
        <v>19.923604284851798</v>
      </c>
      <c r="N17" s="513">
        <f t="shared" ref="N17:N25" si="6">Q17*1.055</f>
        <v>17.324873291175479</v>
      </c>
      <c r="O17" s="503">
        <v>5.5E-2</v>
      </c>
      <c r="P17" s="513">
        <f t="shared" si="0"/>
        <v>18.884932971423506</v>
      </c>
      <c r="Q17" s="513">
        <f>T17*1.061</f>
        <v>16.421680844716093</v>
      </c>
      <c r="R17" s="503">
        <v>6.0999999999999999E-2</v>
      </c>
      <c r="S17" s="513">
        <f t="shared" si="3"/>
        <v>17.799182819437799</v>
      </c>
      <c r="T17" s="513">
        <f t="shared" si="4"/>
        <v>15.477550277772002</v>
      </c>
      <c r="U17" s="515">
        <f t="shared" si="5"/>
        <v>6.0000000000000074E-2</v>
      </c>
      <c r="V17" s="257">
        <v>16.791681905129998</v>
      </c>
      <c r="W17" s="257">
        <v>14.601462526200001</v>
      </c>
      <c r="X17" s="261">
        <v>9.0000000000000122E-2</v>
      </c>
    </row>
    <row r="18" spans="1:24" x14ac:dyDescent="0.2">
      <c r="A18" s="238" t="s">
        <v>847</v>
      </c>
      <c r="B18" s="312" t="s">
        <v>19</v>
      </c>
      <c r="C18" s="666">
        <f>D18*1.15</f>
        <v>30.837583801456503</v>
      </c>
      <c r="D18" s="666">
        <f t="shared" si="1"/>
        <v>26.815290262136092</v>
      </c>
      <c r="E18" s="538">
        <f t="shared" si="2"/>
        <v>0.11000000000000011</v>
      </c>
      <c r="F18" s="778">
        <f>G18*1.15</f>
        <v>27.781607028339188</v>
      </c>
      <c r="G18" s="511">
        <f>J18*1.053</f>
        <v>24.157919155077558</v>
      </c>
      <c r="H18" s="647">
        <v>5.2999999999999999E-2</v>
      </c>
      <c r="I18" s="511">
        <f>J18*1.15</f>
        <v>26.383292524538643</v>
      </c>
      <c r="J18" s="511">
        <f>N18*1.06</f>
        <v>22.941993499598823</v>
      </c>
      <c r="K18" s="507">
        <v>0.06</v>
      </c>
      <c r="L18" s="312" t="s">
        <v>19</v>
      </c>
      <c r="M18" s="513">
        <f>N18*1.15</f>
        <v>24.889898608055322</v>
      </c>
      <c r="N18" s="513">
        <f t="shared" si="6"/>
        <v>21.643390093961152</v>
      </c>
      <c r="O18" s="503">
        <v>5.5E-2</v>
      </c>
      <c r="P18" s="513">
        <f t="shared" si="0"/>
        <v>23.592320955502679</v>
      </c>
      <c r="Q18" s="513">
        <f>T18*1.061</f>
        <v>20.515061700437112</v>
      </c>
      <c r="R18" s="503">
        <v>6.0999999999999999E-2</v>
      </c>
      <c r="S18" s="513">
        <f t="shared" si="3"/>
        <v>22.235929270030798</v>
      </c>
      <c r="T18" s="513">
        <f t="shared" si="4"/>
        <v>19.335590669592001</v>
      </c>
      <c r="U18" s="515">
        <f t="shared" si="5"/>
        <v>6.0000000000000095E-2</v>
      </c>
      <c r="V18" s="257">
        <v>20.977291764179999</v>
      </c>
      <c r="W18" s="257">
        <v>18.241123273199999</v>
      </c>
      <c r="X18" s="261">
        <v>9.0000000000000024E-2</v>
      </c>
    </row>
    <row r="19" spans="1:24" x14ac:dyDescent="0.2">
      <c r="A19" s="238" t="s">
        <v>57</v>
      </c>
      <c r="B19" s="312"/>
      <c r="C19" s="666"/>
      <c r="D19" s="666">
        <f t="shared" si="1"/>
        <v>0</v>
      </c>
      <c r="E19" s="538"/>
      <c r="F19" s="646"/>
      <c r="G19" s="312"/>
      <c r="H19" s="647"/>
      <c r="I19" s="238"/>
      <c r="J19" s="238"/>
      <c r="K19" s="507"/>
      <c r="L19" s="312"/>
      <c r="M19" s="513"/>
      <c r="N19" s="513"/>
      <c r="O19" s="503"/>
      <c r="P19" s="513"/>
      <c r="Q19" s="513"/>
      <c r="R19" s="503"/>
      <c r="S19" s="513"/>
      <c r="T19" s="513"/>
      <c r="U19" s="519"/>
      <c r="V19" s="165"/>
      <c r="W19" s="165"/>
      <c r="X19" s="360"/>
    </row>
    <row r="20" spans="1:24" x14ac:dyDescent="0.2">
      <c r="A20" s="238" t="s">
        <v>846</v>
      </c>
      <c r="B20" s="312" t="s">
        <v>19</v>
      </c>
      <c r="C20" s="666">
        <f t="shared" ref="C20:C25" si="7">D20*1.15</f>
        <v>19.811753941473</v>
      </c>
      <c r="D20" s="666">
        <f t="shared" si="1"/>
        <v>17.227612123020002</v>
      </c>
      <c r="E20" s="538">
        <f t="shared" si="2"/>
        <v>0.11000000000000017</v>
      </c>
      <c r="F20" s="668">
        <f t="shared" ref="F20:F25" si="8">G20*1.15</f>
        <v>17.848426974299997</v>
      </c>
      <c r="G20" s="645">
        <f t="shared" ref="G20:G25" si="9">J20*1.053</f>
        <v>15.520371281999999</v>
      </c>
      <c r="H20" s="647">
        <v>5.2999999999999999E-2</v>
      </c>
      <c r="I20" s="511">
        <f t="shared" ref="I20:I25" si="10">J20*1.15</f>
        <v>16.950073099999997</v>
      </c>
      <c r="J20" s="511">
        <f>N20*1.06</f>
        <v>14.739193999999999</v>
      </c>
      <c r="K20" s="507">
        <v>0.06</v>
      </c>
      <c r="L20" s="312" t="s">
        <v>19</v>
      </c>
      <c r="M20" s="513">
        <f t="shared" ref="M20:M25" si="11">N20*1.15</f>
        <v>15.990634999999997</v>
      </c>
      <c r="N20" s="513">
        <f>Q20*1.055</f>
        <v>13.9049</v>
      </c>
      <c r="O20" s="503">
        <v>5.5E-2</v>
      </c>
      <c r="P20" s="520">
        <f>Q20*1.15</f>
        <v>15.156999999999998</v>
      </c>
      <c r="Q20" s="513">
        <v>13.18</v>
      </c>
      <c r="R20" s="503">
        <v>6.0999999999999999E-2</v>
      </c>
      <c r="S20" s="513">
        <f t="shared" si="3"/>
        <v>22.08042384675737</v>
      </c>
      <c r="T20" s="513">
        <f t="shared" si="4"/>
        <v>19.200368562397713</v>
      </c>
      <c r="U20" s="515">
        <f t="shared" si="5"/>
        <v>6.0000000000000046E-2</v>
      </c>
      <c r="V20" s="257">
        <v>20.83058853467676</v>
      </c>
      <c r="W20" s="257">
        <v>18.113555247545012</v>
      </c>
      <c r="X20" s="360">
        <v>8.9999999999999969E-2</v>
      </c>
    </row>
    <row r="21" spans="1:24" x14ac:dyDescent="0.2">
      <c r="A21" s="238" t="s">
        <v>1007</v>
      </c>
      <c r="B21" s="312" t="s">
        <v>19</v>
      </c>
      <c r="C21" s="666">
        <f t="shared" si="7"/>
        <v>35.30429572492951</v>
      </c>
      <c r="D21" s="666">
        <f t="shared" si="1"/>
        <v>30.699387586895227</v>
      </c>
      <c r="E21" s="538">
        <f t="shared" si="2"/>
        <v>0.11000000000000008</v>
      </c>
      <c r="F21" s="668">
        <f t="shared" si="8"/>
        <v>31.805671824260816</v>
      </c>
      <c r="G21" s="645">
        <f t="shared" si="9"/>
        <v>27.657105934139842</v>
      </c>
      <c r="H21" s="647">
        <v>5.2999999999999999E-2</v>
      </c>
      <c r="I21" s="511">
        <f t="shared" si="10"/>
        <v>30.20481654725624</v>
      </c>
      <c r="J21" s="521">
        <f>(N21*K21)+N21</f>
        <v>26.26505786717934</v>
      </c>
      <c r="K21" s="507">
        <v>0.08</v>
      </c>
      <c r="L21" s="312" t="s">
        <v>19</v>
      </c>
      <c r="M21" s="513">
        <f t="shared" si="11"/>
        <v>27.96742272894096</v>
      </c>
      <c r="N21" s="513">
        <f>Q21*1.055</f>
        <v>24.319498025166055</v>
      </c>
      <c r="O21" s="503">
        <v>5.5E-2</v>
      </c>
      <c r="P21" s="513">
        <f t="shared" ref="P21:P25" si="12">Q21*1.15</f>
        <v>26.509405430275795</v>
      </c>
      <c r="Q21" s="513">
        <f>T21*1.061</f>
        <v>23.051656895891998</v>
      </c>
      <c r="R21" s="503">
        <v>6.0999999999999999E-2</v>
      </c>
      <c r="S21" s="513">
        <f t="shared" si="3"/>
        <v>24.985302007799998</v>
      </c>
      <c r="T21" s="513">
        <f t="shared" si="4"/>
        <v>21.726349572</v>
      </c>
      <c r="U21" s="515">
        <f t="shared" si="5"/>
        <v>5.9999999999999977E-2</v>
      </c>
      <c r="V21" s="257">
        <v>23.571039629999998</v>
      </c>
      <c r="W21" s="257">
        <v>20.496556200000001</v>
      </c>
      <c r="X21" s="360">
        <v>9.0000000000000094E-2</v>
      </c>
    </row>
    <row r="22" spans="1:24" x14ac:dyDescent="0.2">
      <c r="A22" s="238" t="s">
        <v>848</v>
      </c>
      <c r="B22" s="312" t="s">
        <v>19</v>
      </c>
      <c r="C22" s="666">
        <f t="shared" si="7"/>
        <v>40.24456680987015</v>
      </c>
      <c r="D22" s="666">
        <f t="shared" si="1"/>
        <v>34.99527548684361</v>
      </c>
      <c r="E22" s="538">
        <f t="shared" si="2"/>
        <v>0.11000000000000011</v>
      </c>
      <c r="F22" s="668">
        <f t="shared" si="8"/>
        <v>36.256366495378508</v>
      </c>
      <c r="G22" s="645">
        <f t="shared" si="9"/>
        <v>31.527275213372619</v>
      </c>
      <c r="H22" s="647">
        <v>5.2999999999999999E-2</v>
      </c>
      <c r="I22" s="511">
        <f t="shared" si="10"/>
        <v>34.431497146608272</v>
      </c>
      <c r="J22" s="521">
        <f>(N22*K22)+N22</f>
        <v>29.940432301398499</v>
      </c>
      <c r="K22" s="507">
        <v>0.08</v>
      </c>
      <c r="L22" s="312" t="s">
        <v>19</v>
      </c>
      <c r="M22" s="513">
        <f t="shared" si="11"/>
        <v>31.88101587648914</v>
      </c>
      <c r="N22" s="513">
        <f t="shared" si="6"/>
        <v>27.722622501294907</v>
      </c>
      <c r="O22" s="503">
        <v>5.5E-2</v>
      </c>
      <c r="P22" s="513">
        <f t="shared" si="12"/>
        <v>30.21897239477644</v>
      </c>
      <c r="Q22" s="513">
        <f>T22*1.061</f>
        <v>26.277367299805601</v>
      </c>
      <c r="R22" s="503">
        <v>6.0999999999999999E-2</v>
      </c>
      <c r="S22" s="513">
        <f t="shared" si="3"/>
        <v>28.481595094039999</v>
      </c>
      <c r="T22" s="513">
        <f t="shared" si="4"/>
        <v>24.766604429600001</v>
      </c>
      <c r="U22" s="515">
        <f t="shared" si="5"/>
        <v>6.0000000000000116E-2</v>
      </c>
      <c r="V22" s="257">
        <v>26.869429333999996</v>
      </c>
      <c r="W22" s="257">
        <v>23.364721159999998</v>
      </c>
      <c r="X22" s="360">
        <v>9.0000000000000066E-2</v>
      </c>
    </row>
    <row r="23" spans="1:24" x14ac:dyDescent="0.2">
      <c r="A23" s="238" t="s">
        <v>847</v>
      </c>
      <c r="B23" s="312" t="s">
        <v>19</v>
      </c>
      <c r="C23" s="666">
        <f t="shared" si="7"/>
        <v>56.993190530479382</v>
      </c>
      <c r="D23" s="666">
        <f t="shared" si="1"/>
        <v>49.559296113460334</v>
      </c>
      <c r="E23" s="538">
        <f t="shared" si="2"/>
        <v>0.11000000000000004</v>
      </c>
      <c r="F23" s="668">
        <f t="shared" si="8"/>
        <v>51.345216694125568</v>
      </c>
      <c r="G23" s="645">
        <f t="shared" si="9"/>
        <v>44.64801451663093</v>
      </c>
      <c r="H23" s="647">
        <v>5.2999999999999999E-2</v>
      </c>
      <c r="I23" s="511">
        <f t="shared" si="10"/>
        <v>48.760889548077458</v>
      </c>
      <c r="J23" s="521">
        <f>(N23*K23)+N23</f>
        <v>42.400773520067361</v>
      </c>
      <c r="K23" s="507">
        <v>0.27479999999999999</v>
      </c>
      <c r="L23" s="312" t="s">
        <v>19</v>
      </c>
      <c r="M23" s="513">
        <f t="shared" si="11"/>
        <v>38.249834913772723</v>
      </c>
      <c r="N23" s="513">
        <f t="shared" si="6"/>
        <v>33.260726011976281</v>
      </c>
      <c r="O23" s="503">
        <v>5.5E-2</v>
      </c>
      <c r="P23" s="513">
        <f t="shared" si="12"/>
        <v>36.255767690779834</v>
      </c>
      <c r="Q23" s="513">
        <f>T23*1.061</f>
        <v>31.526754513721595</v>
      </c>
      <c r="R23" s="503">
        <v>6.0999999999999999E-2</v>
      </c>
      <c r="S23" s="513">
        <f t="shared" si="3"/>
        <v>34.171317333439994</v>
      </c>
      <c r="T23" s="513">
        <f t="shared" si="4"/>
        <v>29.714188985599996</v>
      </c>
      <c r="U23" s="515">
        <f t="shared" si="5"/>
        <v>6.0000000000000019E-2</v>
      </c>
      <c r="V23" s="257">
        <v>32.23709182399999</v>
      </c>
      <c r="W23" s="257">
        <v>28.032253759999996</v>
      </c>
      <c r="X23" s="360">
        <v>9.0000000000000038E-2</v>
      </c>
    </row>
    <row r="24" spans="1:24" x14ac:dyDescent="0.2">
      <c r="A24" s="238" t="s">
        <v>59</v>
      </c>
      <c r="B24" s="312" t="s">
        <v>19</v>
      </c>
      <c r="C24" s="666">
        <f t="shared" si="7"/>
        <v>14.857434198244283</v>
      </c>
      <c r="D24" s="666">
        <f t="shared" si="1"/>
        <v>12.919507998473291</v>
      </c>
      <c r="E24" s="538">
        <f t="shared" si="2"/>
        <v>0.11000000000000015</v>
      </c>
      <c r="F24" s="668">
        <f t="shared" si="8"/>
        <v>13.385075854274127</v>
      </c>
      <c r="G24" s="645">
        <f t="shared" si="9"/>
        <v>11.639196395020981</v>
      </c>
      <c r="H24" s="647">
        <v>5.2999999999999999E-2</v>
      </c>
      <c r="I24" s="511">
        <f t="shared" si="10"/>
        <v>12.711373080982078</v>
      </c>
      <c r="J24" s="511">
        <f>N24*1.06</f>
        <v>11.053367896506156</v>
      </c>
      <c r="K24" s="507">
        <v>0.06</v>
      </c>
      <c r="L24" s="312" t="s">
        <v>19</v>
      </c>
      <c r="M24" s="513">
        <f t="shared" si="11"/>
        <v>11.991861397152903</v>
      </c>
      <c r="N24" s="513">
        <f t="shared" si="6"/>
        <v>10.427705562741655</v>
      </c>
      <c r="O24" s="503">
        <v>5.5E-2</v>
      </c>
      <c r="P24" s="513">
        <f t="shared" si="12"/>
        <v>11.366693267443511</v>
      </c>
      <c r="Q24" s="513">
        <f>T24*1.061</f>
        <v>9.8840811021247923</v>
      </c>
      <c r="R24" s="503">
        <v>6.0999999999999999E-2</v>
      </c>
      <c r="S24" s="513">
        <f t="shared" si="3"/>
        <v>10.713188753481159</v>
      </c>
      <c r="T24" s="513">
        <f t="shared" si="4"/>
        <v>9.3158163073749218</v>
      </c>
      <c r="U24" s="515">
        <f t="shared" si="5"/>
        <v>6.0000000000000143E-2</v>
      </c>
      <c r="V24" s="257">
        <v>10.106781842906752</v>
      </c>
      <c r="W24" s="257">
        <v>8.7885059503536986</v>
      </c>
      <c r="X24" s="360">
        <v>9.0000000000000122E-2</v>
      </c>
    </row>
    <row r="25" spans="1:24" x14ac:dyDescent="0.2">
      <c r="A25" s="238" t="s">
        <v>60</v>
      </c>
      <c r="B25" s="312" t="s">
        <v>19</v>
      </c>
      <c r="C25" s="666">
        <f t="shared" si="7"/>
        <v>19.8099122643257</v>
      </c>
      <c r="D25" s="666">
        <f t="shared" si="1"/>
        <v>17.226010664631044</v>
      </c>
      <c r="E25" s="538">
        <f t="shared" si="2"/>
        <v>0.11000000000000018</v>
      </c>
      <c r="F25" s="668">
        <f t="shared" si="8"/>
        <v>17.846767805698825</v>
      </c>
      <c r="G25" s="645">
        <f t="shared" si="9"/>
        <v>15.518928526694632</v>
      </c>
      <c r="H25" s="647">
        <v>5.2999999999999999E-2</v>
      </c>
      <c r="I25" s="511">
        <f t="shared" si="10"/>
        <v>16.948497441309428</v>
      </c>
      <c r="J25" s="511">
        <f>N25*1.06</f>
        <v>14.737823862008199</v>
      </c>
      <c r="K25" s="507">
        <v>0.06</v>
      </c>
      <c r="L25" s="312" t="s">
        <v>19</v>
      </c>
      <c r="M25" s="513">
        <f t="shared" si="11"/>
        <v>15.989148529537195</v>
      </c>
      <c r="N25" s="513">
        <f t="shared" si="6"/>
        <v>13.903607416988866</v>
      </c>
      <c r="O25" s="503">
        <v>5.5E-2</v>
      </c>
      <c r="P25" s="513">
        <f t="shared" si="12"/>
        <v>15.155591023258005</v>
      </c>
      <c r="Q25" s="513">
        <f>T25*1.061</f>
        <v>13.178774802833049</v>
      </c>
      <c r="R25" s="503">
        <v>6.0999999999999999E-2</v>
      </c>
      <c r="S25" s="513">
        <f t="shared" si="3"/>
        <v>14.284251671308205</v>
      </c>
      <c r="T25" s="513">
        <f t="shared" si="4"/>
        <v>12.421088409833223</v>
      </c>
      <c r="U25" s="515">
        <f t="shared" si="5"/>
        <v>6.0000000000000019E-2</v>
      </c>
      <c r="V25" s="257">
        <v>13.475709123875665</v>
      </c>
      <c r="W25" s="257">
        <v>11.718007933804927</v>
      </c>
      <c r="X25" s="360">
        <v>9.0000000000000038E-2</v>
      </c>
    </row>
    <row r="26" spans="1:24" x14ac:dyDescent="0.2">
      <c r="A26" s="238"/>
      <c r="B26" s="312"/>
      <c r="C26" s="619"/>
      <c r="D26" s="619"/>
      <c r="E26" s="312"/>
      <c r="F26" s="646"/>
      <c r="G26" s="312"/>
      <c r="H26" s="647"/>
      <c r="I26" s="238"/>
      <c r="J26" s="238"/>
      <c r="K26" s="507"/>
      <c r="L26" s="312"/>
      <c r="M26" s="513"/>
      <c r="N26" s="513"/>
      <c r="O26" s="503"/>
      <c r="P26" s="513"/>
      <c r="Q26" s="513"/>
      <c r="R26" s="503"/>
      <c r="S26" s="513"/>
      <c r="T26" s="513"/>
      <c r="U26" s="515"/>
      <c r="V26" s="257"/>
      <c r="W26" s="257"/>
      <c r="X26" s="360"/>
    </row>
    <row r="27" spans="1:24" x14ac:dyDescent="0.2">
      <c r="A27" s="349" t="s">
        <v>568</v>
      </c>
      <c r="B27" s="312"/>
      <c r="C27" s="619"/>
      <c r="D27" s="619"/>
      <c r="E27" s="312"/>
      <c r="F27" s="646"/>
      <c r="G27" s="312"/>
      <c r="H27" s="647"/>
      <c r="I27" s="349"/>
      <c r="J27" s="349"/>
      <c r="K27" s="507"/>
      <c r="L27" s="312"/>
      <c r="M27" s="513"/>
      <c r="N27" s="513"/>
      <c r="O27" s="503"/>
      <c r="P27" s="513"/>
      <c r="Q27" s="513"/>
      <c r="R27" s="503"/>
      <c r="S27" s="513"/>
      <c r="T27" s="513"/>
      <c r="U27" s="519"/>
      <c r="V27" s="165"/>
      <c r="W27" s="165"/>
      <c r="X27" s="360"/>
    </row>
    <row r="28" spans="1:24" ht="25.5" x14ac:dyDescent="0.2">
      <c r="A28" s="235" t="s">
        <v>82</v>
      </c>
      <c r="B28" s="312" t="s">
        <v>19</v>
      </c>
      <c r="C28" s="666">
        <f>D28*1.15</f>
        <v>7120.4812569411361</v>
      </c>
      <c r="D28" s="666">
        <f>G28*1.06</f>
        <v>6191.7228321227276</v>
      </c>
      <c r="E28" s="538">
        <v>0.06</v>
      </c>
      <c r="F28" s="668">
        <f>G28*1.15</f>
        <v>6717.4351480576761</v>
      </c>
      <c r="G28" s="645">
        <f>J28*1.053</f>
        <v>5841.2479548327619</v>
      </c>
      <c r="H28" s="647">
        <v>5.2999999999999999E-2</v>
      </c>
      <c r="I28" s="511">
        <f>J28*1.15</f>
        <v>6379.3306249360649</v>
      </c>
      <c r="J28" s="511">
        <f>N28*1.06</f>
        <v>5547.2440216835348</v>
      </c>
      <c r="K28" s="507">
        <v>0.06</v>
      </c>
      <c r="L28" s="312" t="s">
        <v>19</v>
      </c>
      <c r="M28" s="513">
        <f>N28*1.15</f>
        <v>6018.2364386189283</v>
      </c>
      <c r="N28" s="513">
        <f>Q28*1.05</f>
        <v>5233.2490770599379</v>
      </c>
      <c r="O28" s="503">
        <v>5.5E-2</v>
      </c>
      <c r="P28" s="513">
        <f t="shared" ref="P28:P29" si="13">Q28*1.15</f>
        <v>5731.6537510656453</v>
      </c>
      <c r="Q28" s="513">
        <f>T28*1.061</f>
        <v>4984.0467400570833</v>
      </c>
      <c r="R28" s="503">
        <v>6.0999999999999999E-2</v>
      </c>
      <c r="S28" s="513">
        <f t="shared" ref="S28:S29" si="14">T28*1.15</f>
        <v>5402.1241763106937</v>
      </c>
      <c r="T28" s="513">
        <f t="shared" si="4"/>
        <v>4697.4992837484297</v>
      </c>
      <c r="U28" s="515">
        <f t="shared" si="5"/>
        <v>5.9999999999999956E-2</v>
      </c>
      <c r="V28" s="257">
        <v>5096.3435625572583</v>
      </c>
      <c r="W28" s="257">
        <v>4431.6030978758772</v>
      </c>
      <c r="X28" s="360">
        <v>9.0000000000000122E-2</v>
      </c>
    </row>
    <row r="29" spans="1:24" ht="25.5" x14ac:dyDescent="0.2">
      <c r="A29" s="235" t="s">
        <v>83</v>
      </c>
      <c r="B29" s="312" t="s">
        <v>19</v>
      </c>
      <c r="C29" s="666">
        <f>D29*1.15</f>
        <v>1962.3625772919188</v>
      </c>
      <c r="D29" s="666">
        <f t="shared" ref="D29:D31" si="15">G29*1.06</f>
        <v>1706.4022411234077</v>
      </c>
      <c r="E29" s="538">
        <v>0.06</v>
      </c>
      <c r="F29" s="668">
        <f>G29*1.15</f>
        <v>1851.2854502753951</v>
      </c>
      <c r="G29" s="645">
        <f>J29*1.053</f>
        <v>1609.8134350220828</v>
      </c>
      <c r="H29" s="647">
        <v>5.2999999999999999E-2</v>
      </c>
      <c r="I29" s="511">
        <f>J29*1.15</f>
        <v>1758.1058407173743</v>
      </c>
      <c r="J29" s="511">
        <f>N29*1.06</f>
        <v>1528.7876875803256</v>
      </c>
      <c r="K29" s="507">
        <v>0.06</v>
      </c>
      <c r="L29" s="312" t="s">
        <v>19</v>
      </c>
      <c r="M29" s="513">
        <f>N29*1.15</f>
        <v>1658.5904157711079</v>
      </c>
      <c r="N29" s="513">
        <f t="shared" ref="N29:N31" si="16">Q29*1.055</f>
        <v>1442.2525354531374</v>
      </c>
      <c r="O29" s="503">
        <v>5.5E-2</v>
      </c>
      <c r="P29" s="513">
        <f t="shared" si="13"/>
        <v>1572.1236168446521</v>
      </c>
      <c r="Q29" s="513">
        <f>T29*1.061</f>
        <v>1367.0640146475237</v>
      </c>
      <c r="R29" s="503">
        <v>6.0999999999999999E-2</v>
      </c>
      <c r="S29" s="513">
        <f t="shared" si="14"/>
        <v>1481.7376219082489</v>
      </c>
      <c r="T29" s="513">
        <f t="shared" si="4"/>
        <v>1288.4674973115209</v>
      </c>
      <c r="U29" s="515">
        <f t="shared" si="5"/>
        <v>6.0000000000000116E-2</v>
      </c>
      <c r="V29" s="257">
        <v>1397.8656810455177</v>
      </c>
      <c r="W29" s="257">
        <v>1215.5353748221894</v>
      </c>
      <c r="X29" s="360">
        <v>0.09</v>
      </c>
    </row>
    <row r="30" spans="1:24" x14ac:dyDescent="0.2">
      <c r="A30" s="238" t="s">
        <v>84</v>
      </c>
      <c r="B30" s="312"/>
      <c r="C30" s="666">
        <f>D30*1.15</f>
        <v>0</v>
      </c>
      <c r="D30" s="666">
        <f t="shared" si="15"/>
        <v>0</v>
      </c>
      <c r="E30" s="538">
        <v>0.06</v>
      </c>
      <c r="F30" s="668">
        <f>G30*1.15</f>
        <v>0</v>
      </c>
      <c r="G30" s="645">
        <f>J30*1.053</f>
        <v>0</v>
      </c>
      <c r="H30" s="647">
        <v>5.2999999999999999E-2</v>
      </c>
      <c r="I30" s="511">
        <f>J30*1.15</f>
        <v>0</v>
      </c>
      <c r="J30" s="511">
        <f>N30*1.06</f>
        <v>0</v>
      </c>
      <c r="K30" s="507">
        <v>0.06</v>
      </c>
      <c r="L30" s="312"/>
      <c r="M30" s="513"/>
      <c r="N30" s="513"/>
      <c r="O30" s="503">
        <v>5.5E-2</v>
      </c>
      <c r="P30" s="513"/>
      <c r="Q30" s="513"/>
      <c r="R30" s="503"/>
      <c r="S30" s="513"/>
      <c r="T30" s="513"/>
      <c r="U30" s="519"/>
      <c r="V30" s="165"/>
      <c r="W30" s="165"/>
      <c r="X30" s="360"/>
    </row>
    <row r="31" spans="1:24" x14ac:dyDescent="0.2">
      <c r="A31" s="238" t="s">
        <v>85</v>
      </c>
      <c r="B31" s="312" t="s">
        <v>19</v>
      </c>
      <c r="C31" s="666">
        <f>D31*1.15</f>
        <v>1096.0227858856165</v>
      </c>
      <c r="D31" s="666">
        <f t="shared" si="15"/>
        <v>953.06329207444912</v>
      </c>
      <c r="E31" s="538">
        <v>0.06</v>
      </c>
      <c r="F31" s="668">
        <f>G31*1.15</f>
        <v>1033.9837602694495</v>
      </c>
      <c r="G31" s="645">
        <f>J31*1.053</f>
        <v>899.11631327778218</v>
      </c>
      <c r="H31" s="647">
        <v>5.2999999999999999E-2</v>
      </c>
      <c r="I31" s="511">
        <f>J31*1.15</f>
        <v>981.94089294344678</v>
      </c>
      <c r="J31" s="511">
        <f>N31*1.06</f>
        <v>853.86164603777991</v>
      </c>
      <c r="K31" s="507">
        <v>0.06</v>
      </c>
      <c r="L31" s="312" t="s">
        <v>19</v>
      </c>
      <c r="M31" s="513">
        <f>N31*1.15</f>
        <v>926.35933296551582</v>
      </c>
      <c r="N31" s="513">
        <f t="shared" si="16"/>
        <v>805.52985475262255</v>
      </c>
      <c r="O31" s="503">
        <v>5.5E-2</v>
      </c>
      <c r="P31" s="513">
        <f t="shared" ref="P31" si="17">Q31*1.15</f>
        <v>878.06571845072597</v>
      </c>
      <c r="Q31" s="513">
        <f>T31*1.061</f>
        <v>763.5354073484574</v>
      </c>
      <c r="R31" s="503">
        <v>6.0999999999999999E-2</v>
      </c>
      <c r="S31" s="513">
        <f t="shared" ref="S31" si="18">T31*1.15</f>
        <v>827.58314651340811</v>
      </c>
      <c r="T31" s="513">
        <f t="shared" si="4"/>
        <v>719.63751870731141</v>
      </c>
      <c r="U31" s="515">
        <f t="shared" si="5"/>
        <v>6.0000000000000005E-2</v>
      </c>
      <c r="V31" s="257">
        <v>780.73881746547931</v>
      </c>
      <c r="W31" s="257">
        <v>678.90331953519944</v>
      </c>
      <c r="X31" s="360">
        <v>9.0000000000000011E-2</v>
      </c>
    </row>
    <row r="32" spans="1:24" x14ac:dyDescent="0.2">
      <c r="A32" s="238"/>
      <c r="B32" s="312"/>
      <c r="C32" s="666"/>
      <c r="D32" s="666"/>
      <c r="E32" s="538"/>
      <c r="F32" s="668"/>
      <c r="G32" s="645"/>
      <c r="H32" s="647"/>
      <c r="I32" s="511"/>
      <c r="J32" s="511"/>
      <c r="K32" s="507"/>
      <c r="L32" s="312"/>
      <c r="M32" s="513"/>
      <c r="N32" s="513"/>
      <c r="O32" s="503"/>
      <c r="P32" s="513"/>
      <c r="Q32" s="513"/>
      <c r="R32" s="503"/>
      <c r="S32" s="513"/>
      <c r="T32" s="513"/>
      <c r="U32" s="515"/>
      <c r="V32" s="257"/>
      <c r="W32" s="257"/>
      <c r="X32" s="360"/>
    </row>
    <row r="33" spans="1:24" ht="25.5" x14ac:dyDescent="0.2">
      <c r="A33" s="349" t="s">
        <v>569</v>
      </c>
      <c r="B33" s="312"/>
      <c r="C33" s="619"/>
      <c r="D33" s="619"/>
      <c r="E33" s="312"/>
      <c r="F33" s="646"/>
      <c r="G33" s="312"/>
      <c r="H33" s="647"/>
      <c r="I33" s="349"/>
      <c r="J33" s="349"/>
      <c r="K33" s="507"/>
      <c r="L33" s="312"/>
      <c r="M33" s="513"/>
      <c r="N33" s="513"/>
      <c r="O33" s="503"/>
      <c r="P33" s="513"/>
      <c r="Q33" s="513"/>
      <c r="R33" s="503"/>
      <c r="S33" s="513"/>
      <c r="T33" s="513"/>
      <c r="U33" s="519"/>
      <c r="V33" s="165"/>
      <c r="W33" s="165"/>
      <c r="X33" s="360"/>
    </row>
    <row r="34" spans="1:24" x14ac:dyDescent="0.2">
      <c r="A34" s="238" t="s">
        <v>61</v>
      </c>
      <c r="B34" s="312"/>
      <c r="C34" s="619"/>
      <c r="D34" s="619"/>
      <c r="E34" s="312"/>
      <c r="F34" s="646"/>
      <c r="G34" s="312"/>
      <c r="H34" s="647"/>
      <c r="I34" s="238"/>
      <c r="J34" s="238"/>
      <c r="K34" s="507"/>
      <c r="L34" s="312"/>
      <c r="M34" s="513"/>
      <c r="N34" s="513"/>
      <c r="O34" s="503"/>
      <c r="P34" s="513"/>
      <c r="Q34" s="513"/>
      <c r="R34" s="503"/>
      <c r="S34" s="513"/>
      <c r="T34" s="513"/>
      <c r="U34" s="519"/>
      <c r="V34" s="165"/>
      <c r="W34" s="165"/>
      <c r="X34" s="360"/>
    </row>
    <row r="35" spans="1:24" x14ac:dyDescent="0.2">
      <c r="A35" s="235" t="s">
        <v>62</v>
      </c>
      <c r="B35" s="312" t="s">
        <v>19</v>
      </c>
      <c r="C35" s="666">
        <f>D35*1.15</f>
        <v>5771.2409741227184</v>
      </c>
      <c r="D35" s="666">
        <f>G35*1.06</f>
        <v>5018.4704122806252</v>
      </c>
      <c r="E35" s="538">
        <v>0.06</v>
      </c>
      <c r="F35" s="668">
        <f>G35*1.15</f>
        <v>5444.5669567195455</v>
      </c>
      <c r="G35" s="645">
        <f>J35*1.053</f>
        <v>4734.4060493213447</v>
      </c>
      <c r="H35" s="647">
        <v>5.2999999999999999E-2</v>
      </c>
      <c r="I35" s="511">
        <f>J35*1.15</f>
        <v>5170.5289237602528</v>
      </c>
      <c r="J35" s="511">
        <f>N35*1.06</f>
        <v>4496.1121076176114</v>
      </c>
      <c r="K35" s="507">
        <v>0.06</v>
      </c>
      <c r="L35" s="312" t="s">
        <v>19</v>
      </c>
      <c r="M35" s="513">
        <f>N35*1.15</f>
        <v>4877.8574752455215</v>
      </c>
      <c r="N35" s="513">
        <f t="shared" ref="N35:N38" si="19">Q35*1.055</f>
        <v>4241.615195865671</v>
      </c>
      <c r="O35" s="503">
        <v>5.5E-2</v>
      </c>
      <c r="P35" s="513">
        <f t="shared" ref="P35:P38" si="20">Q35*1.15</f>
        <v>4623.5615879104462</v>
      </c>
      <c r="Q35" s="513">
        <f>T35*1.061</f>
        <v>4020.4883373134321</v>
      </c>
      <c r="R35" s="503">
        <f>(Q35-T35)/T35</f>
        <v>6.0999999999999957E-2</v>
      </c>
      <c r="S35" s="522">
        <f t="shared" ref="S35:S38" si="21">T35*1.15</f>
        <v>4357.7394796516937</v>
      </c>
      <c r="T35" s="513">
        <f t="shared" ref="T35:T38" si="22">W35*1.06</f>
        <v>3789.3386779579946</v>
      </c>
      <c r="U35" s="515">
        <f t="shared" ref="U35:U38" si="23">(T35-W35)/W35</f>
        <v>6.0000000000000012E-2</v>
      </c>
      <c r="V35" s="257">
        <v>4111.0749808034843</v>
      </c>
      <c r="W35" s="257">
        <v>3574.8478093943345</v>
      </c>
      <c r="X35" s="360">
        <v>9.0000000000000135E-2</v>
      </c>
    </row>
    <row r="36" spans="1:24" x14ac:dyDescent="0.2">
      <c r="A36" s="235" t="s">
        <v>63</v>
      </c>
      <c r="B36" s="312" t="s">
        <v>19</v>
      </c>
      <c r="C36" s="666">
        <f>D36*1.15</f>
        <v>6412.4899712474644</v>
      </c>
      <c r="D36" s="666">
        <f t="shared" ref="D36:D45" si="24">G36*1.06</f>
        <v>5576.0782358673605</v>
      </c>
      <c r="E36" s="538">
        <v>0.06</v>
      </c>
      <c r="F36" s="668">
        <f>G36*1.15</f>
        <v>6049.5188407994938</v>
      </c>
      <c r="G36" s="645">
        <f>J36*1.053</f>
        <v>5260.4511659126038</v>
      </c>
      <c r="H36" s="647">
        <v>5.2999999999999999E-2</v>
      </c>
      <c r="I36" s="511">
        <f>J36*1.15</f>
        <v>5745.0321375113899</v>
      </c>
      <c r="J36" s="511">
        <f>N36*1.06</f>
        <v>4995.6801195751223</v>
      </c>
      <c r="K36" s="507">
        <v>0.06</v>
      </c>
      <c r="L36" s="312" t="s">
        <v>19</v>
      </c>
      <c r="M36" s="513">
        <f>N36*1.15</f>
        <v>5419.8416391616884</v>
      </c>
      <c r="N36" s="513">
        <f t="shared" si="19"/>
        <v>4712.9057731840776</v>
      </c>
      <c r="O36" s="503">
        <v>5.5E-2</v>
      </c>
      <c r="P36" s="513">
        <f t="shared" si="20"/>
        <v>5137.2906532338284</v>
      </c>
      <c r="Q36" s="513">
        <f>T36*1.061</f>
        <v>4467.2092636815905</v>
      </c>
      <c r="R36" s="503">
        <f>(Q36-T36)/T36</f>
        <v>6.0999999999999943E-2</v>
      </c>
      <c r="S36" s="522">
        <f t="shared" si="21"/>
        <v>4841.9327551685474</v>
      </c>
      <c r="T36" s="513">
        <f t="shared" si="22"/>
        <v>4210.3763088422156</v>
      </c>
      <c r="U36" s="515">
        <f t="shared" si="23"/>
        <v>5.999999999999997E-2</v>
      </c>
      <c r="V36" s="257">
        <v>4567.8610897816488</v>
      </c>
      <c r="W36" s="257">
        <v>3972.0531215492601</v>
      </c>
      <c r="X36" s="360">
        <v>9.0000000000000122E-2</v>
      </c>
    </row>
    <row r="37" spans="1:24" x14ac:dyDescent="0.2">
      <c r="A37" s="235" t="s">
        <v>64</v>
      </c>
      <c r="B37" s="312" t="s">
        <v>19</v>
      </c>
      <c r="C37" s="666">
        <f>D37*1.15</f>
        <v>12824.979942494929</v>
      </c>
      <c r="D37" s="666">
        <f t="shared" si="24"/>
        <v>11152.156471734721</v>
      </c>
      <c r="E37" s="538">
        <v>0.06</v>
      </c>
      <c r="F37" s="668">
        <f>G37*1.15</f>
        <v>12099.037681598988</v>
      </c>
      <c r="G37" s="645">
        <f>J37*1.053</f>
        <v>10520.902331825208</v>
      </c>
      <c r="H37" s="647">
        <v>5.2999999999999999E-2</v>
      </c>
      <c r="I37" s="511">
        <f>J37*1.15</f>
        <v>11490.06427502278</v>
      </c>
      <c r="J37" s="511">
        <f>N37*1.06</f>
        <v>9991.3602391502445</v>
      </c>
      <c r="K37" s="507">
        <v>0.06</v>
      </c>
      <c r="L37" s="312" t="s">
        <v>19</v>
      </c>
      <c r="M37" s="513">
        <f>N37*1.15</f>
        <v>10839.683278323377</v>
      </c>
      <c r="N37" s="513">
        <f t="shared" si="19"/>
        <v>9425.8115463681552</v>
      </c>
      <c r="O37" s="503">
        <v>5.5E-2</v>
      </c>
      <c r="P37" s="513">
        <f t="shared" si="20"/>
        <v>10274.581306467657</v>
      </c>
      <c r="Q37" s="513">
        <f>T37*1.061</f>
        <v>8934.4185273631811</v>
      </c>
      <c r="R37" s="503">
        <f>(Q37-T37)/T37</f>
        <v>6.0999999999999943E-2</v>
      </c>
      <c r="S37" s="522">
        <f t="shared" si="21"/>
        <v>9683.8655103370947</v>
      </c>
      <c r="T37" s="513">
        <f t="shared" si="22"/>
        <v>8420.7526176844312</v>
      </c>
      <c r="U37" s="515">
        <f t="shared" si="23"/>
        <v>5.999999999999997E-2</v>
      </c>
      <c r="V37" s="257">
        <v>9135.7221795632977</v>
      </c>
      <c r="W37" s="257">
        <v>7944.1062430985203</v>
      </c>
      <c r="X37" s="360">
        <v>9.0000000000000122E-2</v>
      </c>
    </row>
    <row r="38" spans="1:24" x14ac:dyDescent="0.2">
      <c r="A38" s="235" t="s">
        <v>65</v>
      </c>
      <c r="B38" s="312" t="s">
        <v>19</v>
      </c>
      <c r="C38" s="666">
        <f>D38*1.15</f>
        <v>18596.220916617654</v>
      </c>
      <c r="D38" s="666">
        <f t="shared" si="24"/>
        <v>16170.626884015353</v>
      </c>
      <c r="E38" s="538">
        <v>0.06</v>
      </c>
      <c r="F38" s="668">
        <f>G38*1.15</f>
        <v>17543.604638318542</v>
      </c>
      <c r="G38" s="645">
        <f>J38*1.053</f>
        <v>15255.308381146559</v>
      </c>
      <c r="H38" s="647">
        <v>5.2999999999999999E-2</v>
      </c>
      <c r="I38" s="511">
        <f>J38*1.15</f>
        <v>16660.593198783041</v>
      </c>
      <c r="J38" s="511">
        <f>N38*1.06</f>
        <v>14487.472346767863</v>
      </c>
      <c r="K38" s="507">
        <v>0.06</v>
      </c>
      <c r="L38" s="312" t="s">
        <v>19</v>
      </c>
      <c r="M38" s="513">
        <f>N38*1.15</f>
        <v>15717.540753568906</v>
      </c>
      <c r="N38" s="513">
        <f t="shared" si="19"/>
        <v>13667.426742233833</v>
      </c>
      <c r="O38" s="503">
        <v>5.5E-2</v>
      </c>
      <c r="P38" s="513">
        <f t="shared" si="20"/>
        <v>14898.14289437811</v>
      </c>
      <c r="Q38" s="513">
        <f>T38*1.061</f>
        <v>12954.906864676619</v>
      </c>
      <c r="R38" s="503">
        <f>(Q38-T38)/T38</f>
        <v>6.0999999999999999E-2</v>
      </c>
      <c r="S38" s="522">
        <f t="shared" si="21"/>
        <v>14041.604989988795</v>
      </c>
      <c r="T38" s="513">
        <f t="shared" si="22"/>
        <v>12210.091295642431</v>
      </c>
      <c r="U38" s="515">
        <f t="shared" si="23"/>
        <v>6.0000000000000123E-2</v>
      </c>
      <c r="V38" s="257">
        <v>13246.797160366785</v>
      </c>
      <c r="W38" s="257">
        <v>11518.954052492858</v>
      </c>
      <c r="X38" s="360">
        <v>9.0000000000000011E-2</v>
      </c>
    </row>
    <row r="39" spans="1:24" x14ac:dyDescent="0.2">
      <c r="A39" s="399" t="s">
        <v>839</v>
      </c>
      <c r="B39" s="312"/>
      <c r="C39" s="666"/>
      <c r="D39" s="666"/>
      <c r="E39" s="312"/>
      <c r="F39" s="780"/>
      <c r="G39" s="619"/>
      <c r="H39" s="647"/>
      <c r="I39" s="399"/>
      <c r="J39" s="399"/>
      <c r="K39" s="512"/>
      <c r="L39" s="312"/>
      <c r="M39" s="513"/>
      <c r="N39" s="513"/>
      <c r="O39" s="503"/>
      <c r="P39" s="513"/>
      <c r="Q39" s="513"/>
      <c r="R39" s="503"/>
      <c r="S39" s="522"/>
      <c r="T39" s="513"/>
      <c r="U39" s="515"/>
      <c r="V39" s="257"/>
      <c r="W39" s="257"/>
      <c r="X39" s="360"/>
    </row>
    <row r="40" spans="1:24" x14ac:dyDescent="0.2">
      <c r="A40" s="238" t="s">
        <v>66</v>
      </c>
      <c r="B40" s="312" t="s">
        <v>19</v>
      </c>
      <c r="C40" s="666">
        <f>D40*1.15</f>
        <v>1893.1594142113893</v>
      </c>
      <c r="D40" s="666">
        <f t="shared" si="24"/>
        <v>1646.2255775751212</v>
      </c>
      <c r="E40" s="538">
        <v>0.06</v>
      </c>
      <c r="F40" s="668">
        <f>G40*1.15</f>
        <v>1785.999447369235</v>
      </c>
      <c r="G40" s="645">
        <f>J40*1.053</f>
        <v>1553.0429977123783</v>
      </c>
      <c r="H40" s="647">
        <v>5.2999999999999999E-2</v>
      </c>
      <c r="I40" s="511">
        <f>J40*1.15</f>
        <v>1696.1058379574881</v>
      </c>
      <c r="J40" s="511">
        <f>N40*1.06</f>
        <v>1474.8746417021637</v>
      </c>
      <c r="K40" s="507">
        <v>0.06</v>
      </c>
      <c r="L40" s="312" t="s">
        <v>19</v>
      </c>
      <c r="M40" s="513">
        <f>N40*1.15</f>
        <v>1600.0998471297055</v>
      </c>
      <c r="N40" s="513">
        <f t="shared" ref="N40" si="25">Q40*1.055</f>
        <v>1391.3911714171354</v>
      </c>
      <c r="O40" s="503">
        <v>5.5E-2</v>
      </c>
      <c r="P40" s="513">
        <f>Q40*1.15</f>
        <v>1516.6823195542233</v>
      </c>
      <c r="Q40" s="513">
        <f>T40*1.061</f>
        <v>1318.8541909167161</v>
      </c>
      <c r="R40" s="503">
        <v>6.0999999999999999E-2</v>
      </c>
      <c r="S40" s="522">
        <f t="shared" ref="S40" si="26">T40*1.15</f>
        <v>1429.4838073084104</v>
      </c>
      <c r="T40" s="513">
        <f t="shared" ref="T40" si="27">W40*1.06</f>
        <v>1243.0293976594874</v>
      </c>
      <c r="U40" s="515">
        <f t="shared" ref="U40" si="28">(T40-W40)/W40</f>
        <v>5.9999999999999963E-2</v>
      </c>
      <c r="V40" s="257">
        <v>1348.5696295362363</v>
      </c>
      <c r="W40" s="257">
        <v>1172.6692430749881</v>
      </c>
      <c r="X40" s="360">
        <v>9.0000000000000122E-2</v>
      </c>
    </row>
    <row r="41" spans="1:24" x14ac:dyDescent="0.2">
      <c r="A41" s="238" t="s">
        <v>840</v>
      </c>
      <c r="B41" s="259"/>
      <c r="C41" s="744"/>
      <c r="D41" s="666"/>
      <c r="E41" s="259"/>
      <c r="F41" s="654"/>
      <c r="G41" s="259"/>
      <c r="H41" s="800"/>
      <c r="I41" s="238"/>
      <c r="J41" s="238"/>
      <c r="K41" s="507"/>
      <c r="L41" s="259"/>
      <c r="M41" s="513"/>
      <c r="N41" s="516"/>
      <c r="O41" s="503"/>
      <c r="P41" s="513"/>
      <c r="Q41" s="513"/>
      <c r="R41" s="508"/>
      <c r="S41" s="522"/>
      <c r="T41" s="517"/>
      <c r="U41" s="523"/>
      <c r="V41" s="165"/>
      <c r="W41" s="165"/>
      <c r="X41" s="360"/>
    </row>
    <row r="42" spans="1:24" x14ac:dyDescent="0.2">
      <c r="A42" s="349" t="s">
        <v>841</v>
      </c>
      <c r="B42" s="259"/>
      <c r="C42" s="744"/>
      <c r="D42" s="666"/>
      <c r="E42" s="259"/>
      <c r="F42" s="654"/>
      <c r="G42" s="259"/>
      <c r="H42" s="800"/>
      <c r="I42" s="349"/>
      <c r="J42" s="349"/>
      <c r="K42" s="507"/>
      <c r="L42" s="259"/>
      <c r="M42" s="513"/>
      <c r="N42" s="516"/>
      <c r="O42" s="503"/>
      <c r="P42" s="513"/>
      <c r="Q42" s="513"/>
      <c r="R42" s="508"/>
      <c r="S42" s="522"/>
      <c r="T42" s="517"/>
      <c r="U42" s="523"/>
      <c r="V42" s="165"/>
      <c r="W42" s="165"/>
      <c r="X42" s="360"/>
    </row>
    <row r="43" spans="1:24" x14ac:dyDescent="0.2">
      <c r="A43" s="238" t="s">
        <v>66</v>
      </c>
      <c r="B43" s="312" t="s">
        <v>19</v>
      </c>
      <c r="C43" s="666">
        <f>D43*1.15</f>
        <v>1893.1594142113893</v>
      </c>
      <c r="D43" s="666">
        <f t="shared" si="24"/>
        <v>1646.2255775751212</v>
      </c>
      <c r="E43" s="538">
        <v>0.06</v>
      </c>
      <c r="F43" s="668">
        <f>G43*1.15</f>
        <v>1785.999447369235</v>
      </c>
      <c r="G43" s="645">
        <f>J43*1.053</f>
        <v>1553.0429977123783</v>
      </c>
      <c r="H43" s="647">
        <v>5.2999999999999999E-2</v>
      </c>
      <c r="I43" s="511">
        <f>J43*1.15</f>
        <v>1696.1058379574881</v>
      </c>
      <c r="J43" s="511">
        <f>N43*1.06</f>
        <v>1474.8746417021637</v>
      </c>
      <c r="K43" s="507">
        <v>0.06</v>
      </c>
      <c r="L43" s="312" t="s">
        <v>19</v>
      </c>
      <c r="M43" s="513">
        <f>N43*1.15</f>
        <v>1600.0998471297055</v>
      </c>
      <c r="N43" s="513">
        <f t="shared" ref="N43:N45" si="29">Q43*1.055</f>
        <v>1391.3911714171354</v>
      </c>
      <c r="O43" s="503">
        <v>5.5E-2</v>
      </c>
      <c r="P43" s="513">
        <v>1516.6823195542233</v>
      </c>
      <c r="Q43" s="513">
        <v>1318.8541909167161</v>
      </c>
      <c r="R43" s="508"/>
      <c r="S43" s="522"/>
      <c r="T43" s="517"/>
      <c r="U43" s="523"/>
      <c r="V43" s="165"/>
      <c r="W43" s="165"/>
      <c r="X43" s="360"/>
    </row>
    <row r="44" spans="1:24" x14ac:dyDescent="0.2">
      <c r="A44" s="238" t="s">
        <v>840</v>
      </c>
      <c r="B44" s="259"/>
      <c r="C44" s="744"/>
      <c r="D44" s="666"/>
      <c r="E44" s="259"/>
      <c r="F44" s="654"/>
      <c r="G44" s="259"/>
      <c r="H44" s="800"/>
      <c r="I44" s="238"/>
      <c r="J44" s="238"/>
      <c r="K44" s="507"/>
      <c r="L44" s="259"/>
      <c r="M44" s="516"/>
      <c r="N44" s="513"/>
      <c r="O44" s="503"/>
      <c r="P44" s="513"/>
      <c r="Q44" s="513"/>
      <c r="R44" s="508"/>
      <c r="S44" s="522"/>
      <c r="T44" s="517"/>
      <c r="U44" s="523"/>
      <c r="V44" s="165"/>
      <c r="W44" s="165"/>
      <c r="X44" s="360"/>
    </row>
    <row r="45" spans="1:24" x14ac:dyDescent="0.2">
      <c r="A45" s="238" t="s">
        <v>842</v>
      </c>
      <c r="B45" s="312" t="s">
        <v>19</v>
      </c>
      <c r="C45" s="666">
        <f>D45*1.15</f>
        <v>14.469413697647997</v>
      </c>
      <c r="D45" s="666">
        <f t="shared" si="24"/>
        <v>12.582098867519999</v>
      </c>
      <c r="E45" s="538">
        <v>0.06</v>
      </c>
      <c r="F45" s="668">
        <f>G45*1.15</f>
        <v>13.650390280799998</v>
      </c>
      <c r="G45" s="645">
        <f>J45*1.053</f>
        <v>11.869904591999999</v>
      </c>
      <c r="H45" s="647">
        <v>5.2999999999999999E-2</v>
      </c>
      <c r="I45" s="511">
        <f>J45*1.15</f>
        <v>12.963333599999999</v>
      </c>
      <c r="J45" s="511">
        <f>N45*1.06</f>
        <v>11.272463999999999</v>
      </c>
      <c r="K45" s="507">
        <v>0.06</v>
      </c>
      <c r="L45" s="312" t="s">
        <v>19</v>
      </c>
      <c r="M45" s="516">
        <f>N45*1.15</f>
        <v>12.229559999999998</v>
      </c>
      <c r="N45" s="513">
        <f t="shared" si="29"/>
        <v>10.634399999999999</v>
      </c>
      <c r="O45" s="503">
        <v>5.5E-2</v>
      </c>
      <c r="P45" s="513"/>
      <c r="Q45" s="513">
        <v>10.08</v>
      </c>
      <c r="R45" s="508"/>
      <c r="S45" s="522"/>
      <c r="T45" s="517"/>
      <c r="U45" s="523"/>
      <c r="V45" s="165"/>
      <c r="W45" s="165"/>
      <c r="X45" s="360"/>
    </row>
    <row r="46" spans="1:24" x14ac:dyDescent="0.2">
      <c r="A46" s="235" t="s">
        <v>68</v>
      </c>
      <c r="B46" s="524"/>
      <c r="C46" s="745"/>
      <c r="D46" s="745"/>
      <c r="E46" s="524"/>
      <c r="F46" s="781"/>
      <c r="G46" s="524"/>
      <c r="H46" s="802"/>
      <c r="I46" s="235"/>
      <c r="J46" s="235"/>
      <c r="K46" s="512"/>
      <c r="L46" s="524"/>
      <c r="M46" s="516"/>
      <c r="N46" s="525"/>
      <c r="O46" s="503"/>
      <c r="P46" s="513"/>
      <c r="Q46" s="513"/>
      <c r="R46" s="526"/>
      <c r="S46" s="522"/>
      <c r="T46" s="525"/>
      <c r="U46" s="527"/>
      <c r="V46" s="165"/>
      <c r="W46" s="165"/>
      <c r="X46" s="360"/>
    </row>
    <row r="47" spans="1:24" x14ac:dyDescent="0.2">
      <c r="A47" s="238" t="s">
        <v>67</v>
      </c>
      <c r="B47" s="259"/>
      <c r="C47" s="744"/>
      <c r="D47" s="744"/>
      <c r="E47" s="259"/>
      <c r="F47" s="654"/>
      <c r="G47" s="259"/>
      <c r="H47" s="800"/>
      <c r="I47" s="238"/>
      <c r="J47" s="238"/>
      <c r="K47" s="507"/>
      <c r="L47" s="259"/>
      <c r="M47" s="516"/>
      <c r="N47" s="516"/>
      <c r="O47" s="503"/>
      <c r="P47" s="513"/>
      <c r="Q47" s="513"/>
      <c r="R47" s="508"/>
      <c r="S47" s="522"/>
      <c r="T47" s="517"/>
      <c r="U47" s="523"/>
      <c r="V47" s="165"/>
      <c r="W47" s="165"/>
      <c r="X47" s="360"/>
    </row>
    <row r="48" spans="1:24" x14ac:dyDescent="0.2">
      <c r="A48" s="235" t="s">
        <v>69</v>
      </c>
      <c r="B48" s="312" t="s">
        <v>19</v>
      </c>
      <c r="C48" s="666">
        <f t="shared" ref="C48:C53" si="30">D48*1.15</f>
        <v>2106.5029555547922</v>
      </c>
      <c r="D48" s="666">
        <f>G48*1.06</f>
        <v>1831.7417004824281</v>
      </c>
      <c r="E48" s="538">
        <v>0.06</v>
      </c>
      <c r="F48" s="668">
        <f t="shared" ref="F48:F53" si="31">G48*1.15</f>
        <v>1987.2669392026339</v>
      </c>
      <c r="G48" s="645">
        <f t="shared" ref="G48:G53" si="32">J48*1.053</f>
        <v>1728.0582080022905</v>
      </c>
      <c r="H48" s="647">
        <v>5.2999999999999999E-2</v>
      </c>
      <c r="I48" s="511">
        <f t="shared" ref="I48:I53" si="33">J48*1.15</f>
        <v>1887.2430571724919</v>
      </c>
      <c r="J48" s="511">
        <f t="shared" ref="J48:J53" si="34">N48*1.06</f>
        <v>1641.0809192804279</v>
      </c>
      <c r="K48" s="507">
        <v>0.06</v>
      </c>
      <c r="L48" s="312" t="s">
        <v>19</v>
      </c>
      <c r="M48" s="516">
        <f t="shared" ref="M48:M53" si="35">N48*1.15</f>
        <v>1780.4179784646149</v>
      </c>
      <c r="N48" s="528">
        <f>Q48*1.055</f>
        <v>1548.1895464909696</v>
      </c>
      <c r="O48" s="503">
        <v>5.5E-2</v>
      </c>
      <c r="P48" s="513">
        <f t="shared" ref="P48:P66" si="36">Q48*1.15</f>
        <v>1687.5999795873129</v>
      </c>
      <c r="Q48" s="513">
        <f t="shared" ref="Q48:Q53" si="37">T48*1.061</f>
        <v>1467.4782431194026</v>
      </c>
      <c r="R48" s="503">
        <v>6.0999999999999999E-2</v>
      </c>
      <c r="S48" s="522">
        <f t="shared" ref="S48:S58" si="38">T48*1.15</f>
        <v>1590.5749100728679</v>
      </c>
      <c r="T48" s="513">
        <f t="shared" ref="T48:T66" si="39">W48*1.06</f>
        <v>1383.1086174546679</v>
      </c>
      <c r="U48" s="515">
        <f t="shared" ref="U48:U66" si="40">(T48-W48)/W48</f>
        <v>5.999999999999997E-2</v>
      </c>
      <c r="V48" s="257">
        <v>1500.5423679932717</v>
      </c>
      <c r="W48" s="257">
        <v>1304.819450428932</v>
      </c>
      <c r="X48" s="360">
        <v>9.0000000000000066E-2</v>
      </c>
    </row>
    <row r="49" spans="1:25" x14ac:dyDescent="0.2">
      <c r="A49" s="235" t="s">
        <v>70</v>
      </c>
      <c r="B49" s="312" t="s">
        <v>19</v>
      </c>
      <c r="C49" s="666">
        <f t="shared" si="30"/>
        <v>1086.9170501264455</v>
      </c>
      <c r="D49" s="666">
        <f t="shared" ref="D49:D53" si="41">G49*1.06</f>
        <v>945.14526097951784</v>
      </c>
      <c r="E49" s="538">
        <v>0.06</v>
      </c>
      <c r="F49" s="668">
        <f t="shared" si="31"/>
        <v>1025.3934435155145</v>
      </c>
      <c r="G49" s="645">
        <f t="shared" si="32"/>
        <v>891.64647262218659</v>
      </c>
      <c r="H49" s="647">
        <v>5.2999999999999999E-2</v>
      </c>
      <c r="I49" s="511">
        <f t="shared" si="33"/>
        <v>973.78294730818095</v>
      </c>
      <c r="J49" s="511">
        <f t="shared" si="34"/>
        <v>846.76778026798354</v>
      </c>
      <c r="K49" s="507">
        <v>0.06</v>
      </c>
      <c r="L49" s="312" t="s">
        <v>19</v>
      </c>
      <c r="M49" s="516">
        <f t="shared" si="35"/>
        <v>918.66315783790651</v>
      </c>
      <c r="N49" s="528">
        <f t="shared" ref="N49:N66" si="42">Q49*1.055</f>
        <v>798.83752855470141</v>
      </c>
      <c r="O49" s="503">
        <v>5.5E-2</v>
      </c>
      <c r="P49" s="513">
        <f t="shared" si="36"/>
        <v>870.77076572313433</v>
      </c>
      <c r="Q49" s="513">
        <f t="shared" si="37"/>
        <v>757.19197019402986</v>
      </c>
      <c r="R49" s="503">
        <v>6.0999999999999999E-2</v>
      </c>
      <c r="S49" s="522">
        <f t="shared" si="38"/>
        <v>820.70760200106918</v>
      </c>
      <c r="T49" s="513">
        <f t="shared" si="39"/>
        <v>713.65878434875583</v>
      </c>
      <c r="U49" s="515">
        <f t="shared" si="40"/>
        <v>6.0000000000000095E-2</v>
      </c>
      <c r="V49" s="257">
        <v>774.25245471798974</v>
      </c>
      <c r="W49" s="257">
        <v>673.26300410259978</v>
      </c>
      <c r="X49" s="360">
        <v>9.0000000000000052E-2</v>
      </c>
    </row>
    <row r="50" spans="1:25" x14ac:dyDescent="0.2">
      <c r="A50" s="238" t="s">
        <v>73</v>
      </c>
      <c r="B50" s="312" t="s">
        <v>19</v>
      </c>
      <c r="C50" s="666">
        <f t="shared" si="30"/>
        <v>445.48529703751808</v>
      </c>
      <c r="D50" s="666">
        <f t="shared" si="41"/>
        <v>387.37851916305925</v>
      </c>
      <c r="E50" s="538">
        <v>0.06</v>
      </c>
      <c r="F50" s="668">
        <f t="shared" si="31"/>
        <v>420.26914814860191</v>
      </c>
      <c r="G50" s="645">
        <f t="shared" si="32"/>
        <v>365.45143317269736</v>
      </c>
      <c r="H50" s="647">
        <v>5.2999999999999999E-2</v>
      </c>
      <c r="I50" s="511">
        <f t="shared" si="33"/>
        <v>399.11600014112247</v>
      </c>
      <c r="J50" s="511">
        <f t="shared" si="34"/>
        <v>347.05739142706307</v>
      </c>
      <c r="K50" s="507">
        <v>0.06</v>
      </c>
      <c r="L50" s="312" t="s">
        <v>19</v>
      </c>
      <c r="M50" s="516">
        <f t="shared" si="35"/>
        <v>376.52452843502124</v>
      </c>
      <c r="N50" s="528">
        <f t="shared" si="42"/>
        <v>327.41263342175762</v>
      </c>
      <c r="O50" s="503">
        <v>5.5E-2</v>
      </c>
      <c r="P50" s="513">
        <f t="shared" si="36"/>
        <v>356.89528761613388</v>
      </c>
      <c r="Q50" s="513">
        <f t="shared" si="37"/>
        <v>310.3437283618556</v>
      </c>
      <c r="R50" s="503">
        <v>6.0999999999999999E-2</v>
      </c>
      <c r="S50" s="522">
        <f t="shared" si="38"/>
        <v>336.37633140069175</v>
      </c>
      <c r="T50" s="513">
        <f t="shared" si="39"/>
        <v>292.50115773973198</v>
      </c>
      <c r="U50" s="515">
        <f t="shared" si="40"/>
        <v>6.0000000000000019E-2</v>
      </c>
      <c r="V50" s="257">
        <v>317.33616169876581</v>
      </c>
      <c r="W50" s="257">
        <v>275.94448843370941</v>
      </c>
      <c r="X50" s="360">
        <v>8.9999999999999983E-2</v>
      </c>
    </row>
    <row r="51" spans="1:25" x14ac:dyDescent="0.2">
      <c r="A51" s="238" t="s">
        <v>74</v>
      </c>
      <c r="B51" s="312" t="s">
        <v>19</v>
      </c>
      <c r="C51" s="666">
        <f t="shared" si="30"/>
        <v>445.48529703751808</v>
      </c>
      <c r="D51" s="666">
        <f t="shared" si="41"/>
        <v>387.37851916305925</v>
      </c>
      <c r="E51" s="538">
        <v>0.06</v>
      </c>
      <c r="F51" s="668">
        <f t="shared" si="31"/>
        <v>420.26914814860191</v>
      </c>
      <c r="G51" s="645">
        <f t="shared" si="32"/>
        <v>365.45143317269736</v>
      </c>
      <c r="H51" s="647">
        <v>5.2999999999999999E-2</v>
      </c>
      <c r="I51" s="511">
        <f t="shared" si="33"/>
        <v>399.11600014112247</v>
      </c>
      <c r="J51" s="511">
        <f t="shared" si="34"/>
        <v>347.05739142706307</v>
      </c>
      <c r="K51" s="507">
        <v>0.06</v>
      </c>
      <c r="L51" s="312" t="s">
        <v>19</v>
      </c>
      <c r="M51" s="516">
        <f t="shared" si="35"/>
        <v>376.52452843502124</v>
      </c>
      <c r="N51" s="528">
        <f>Q51*1.055</f>
        <v>327.41263342175762</v>
      </c>
      <c r="O51" s="503">
        <v>5.5E-2</v>
      </c>
      <c r="P51" s="513">
        <f>Q51*1.15</f>
        <v>356.89528761613388</v>
      </c>
      <c r="Q51" s="513">
        <f t="shared" si="37"/>
        <v>310.3437283618556</v>
      </c>
      <c r="R51" s="503">
        <v>6.0999999999999999E-2</v>
      </c>
      <c r="S51" s="528">
        <f>T51*1.15</f>
        <v>336.37633140069175</v>
      </c>
      <c r="T51" s="513">
        <f>W51*1.06</f>
        <v>292.50115773973198</v>
      </c>
      <c r="U51" s="515">
        <f>(T51-W51)/W51</f>
        <v>6.0000000000000019E-2</v>
      </c>
      <c r="V51" s="257">
        <v>317.33616169876581</v>
      </c>
      <c r="W51" s="257">
        <v>275.94448843370941</v>
      </c>
      <c r="X51" s="360">
        <v>8.9999999999999983E-2</v>
      </c>
    </row>
    <row r="52" spans="1:25" x14ac:dyDescent="0.2">
      <c r="A52" s="235" t="s">
        <v>659</v>
      </c>
      <c r="B52" s="312" t="s">
        <v>19</v>
      </c>
      <c r="C52" s="666">
        <f t="shared" si="30"/>
        <v>722.91205690858305</v>
      </c>
      <c r="D52" s="666">
        <f t="shared" si="41"/>
        <v>628.61917992050701</v>
      </c>
      <c r="E52" s="538">
        <v>0.06</v>
      </c>
      <c r="F52" s="668">
        <f t="shared" si="31"/>
        <v>681.99250651753107</v>
      </c>
      <c r="G52" s="645">
        <f t="shared" si="32"/>
        <v>593.03696218915752</v>
      </c>
      <c r="H52" s="647">
        <v>5.2999999999999999E-2</v>
      </c>
      <c r="I52" s="511">
        <f t="shared" si="33"/>
        <v>647.66619802234675</v>
      </c>
      <c r="J52" s="511">
        <f t="shared" si="34"/>
        <v>563.1879982803016</v>
      </c>
      <c r="K52" s="507">
        <v>0.06</v>
      </c>
      <c r="L52" s="312" t="s">
        <v>19</v>
      </c>
      <c r="M52" s="516">
        <f t="shared" si="35"/>
        <v>611.00584719089318</v>
      </c>
      <c r="N52" s="528">
        <f>Q52*1.055</f>
        <v>531.30943233990718</v>
      </c>
      <c r="O52" s="503">
        <v>5.5E-2</v>
      </c>
      <c r="P52" s="513">
        <f>Q52*1.15</f>
        <v>579.15246179231588</v>
      </c>
      <c r="Q52" s="513">
        <f t="shared" si="37"/>
        <v>503.61083634114431</v>
      </c>
      <c r="R52" s="503">
        <v>6.0999999999999999E-2</v>
      </c>
      <c r="S52" s="528">
        <f>T52*1.15</f>
        <v>545.85528915392638</v>
      </c>
      <c r="T52" s="513">
        <f>W52*1.06</f>
        <v>474.65677317732735</v>
      </c>
      <c r="U52" s="515">
        <f>(T52-W52)/W52</f>
        <v>6.0000000000000046E-2</v>
      </c>
      <c r="V52" s="257">
        <v>514.95781995653431</v>
      </c>
      <c r="W52" s="257">
        <v>447.78940865785597</v>
      </c>
      <c r="X52" s="360">
        <v>9.0000000000000122E-2</v>
      </c>
    </row>
    <row r="53" spans="1:25" x14ac:dyDescent="0.2">
      <c r="A53" s="235" t="s">
        <v>75</v>
      </c>
      <c r="B53" s="312" t="s">
        <v>19</v>
      </c>
      <c r="C53" s="666">
        <f t="shared" si="30"/>
        <v>722.91205690858305</v>
      </c>
      <c r="D53" s="666">
        <f t="shared" si="41"/>
        <v>628.61917992050701</v>
      </c>
      <c r="E53" s="538">
        <v>0.06</v>
      </c>
      <c r="F53" s="668">
        <f t="shared" si="31"/>
        <v>681.99250651753107</v>
      </c>
      <c r="G53" s="645">
        <f t="shared" si="32"/>
        <v>593.03696218915752</v>
      </c>
      <c r="H53" s="647">
        <v>5.2999999999999999E-2</v>
      </c>
      <c r="I53" s="511">
        <f t="shared" si="33"/>
        <v>647.66619802234675</v>
      </c>
      <c r="J53" s="511">
        <f t="shared" si="34"/>
        <v>563.1879982803016</v>
      </c>
      <c r="K53" s="507">
        <v>0.06</v>
      </c>
      <c r="L53" s="312" t="s">
        <v>19</v>
      </c>
      <c r="M53" s="516">
        <f t="shared" si="35"/>
        <v>611.00584719089318</v>
      </c>
      <c r="N53" s="528">
        <f>Q53*1.055</f>
        <v>531.30943233990718</v>
      </c>
      <c r="O53" s="503">
        <v>5.5E-2</v>
      </c>
      <c r="P53" s="513">
        <f>Q53*1.15</f>
        <v>579.15246179231588</v>
      </c>
      <c r="Q53" s="513">
        <f t="shared" si="37"/>
        <v>503.61083634114431</v>
      </c>
      <c r="R53" s="503">
        <v>6.0999999999999999E-2</v>
      </c>
      <c r="S53" s="528">
        <f>T53*1.15</f>
        <v>545.85528915392638</v>
      </c>
      <c r="T53" s="513">
        <f>W53*1.06</f>
        <v>474.65677317732735</v>
      </c>
      <c r="U53" s="515">
        <f>(T53-W53)/W53</f>
        <v>6.0000000000000046E-2</v>
      </c>
      <c r="V53" s="257">
        <v>514.95781995653431</v>
      </c>
      <c r="W53" s="257">
        <v>447.78940865785597</v>
      </c>
      <c r="X53" s="360">
        <v>9.0000000000000122E-2</v>
      </c>
    </row>
    <row r="54" spans="1:25" x14ac:dyDescent="0.2">
      <c r="A54" s="235" t="s">
        <v>76</v>
      </c>
      <c r="B54" s="312" t="s">
        <v>19</v>
      </c>
      <c r="C54" s="666">
        <f t="shared" ref="C54:C62" si="43">D54*1.15</f>
        <v>1084.3841165878027</v>
      </c>
      <c r="D54" s="666">
        <f>G54*1.06</f>
        <v>942.94271007635018</v>
      </c>
      <c r="E54" s="538">
        <v>0.06</v>
      </c>
      <c r="F54" s="668">
        <f t="shared" ref="F54:F62" si="44">G54*1.15</f>
        <v>1023.0038835733986</v>
      </c>
      <c r="G54" s="645">
        <f t="shared" ref="G54:G62" si="45">J54*1.053</f>
        <v>889.56859441165102</v>
      </c>
      <c r="H54" s="647">
        <v>5.2999999999999999E-2</v>
      </c>
      <c r="I54" s="511">
        <f t="shared" ref="I54:I62" si="46">J54*1.15</f>
        <v>971.51365961386387</v>
      </c>
      <c r="J54" s="511">
        <f t="shared" ref="J54:J62" si="47">N54*1.06</f>
        <v>844.79448662075129</v>
      </c>
      <c r="K54" s="507">
        <v>0.06</v>
      </c>
      <c r="L54" s="312" t="s">
        <v>19</v>
      </c>
      <c r="M54" s="516">
        <f t="shared" ref="M54:M62" si="48">N54*1.15</f>
        <v>916.52232039043759</v>
      </c>
      <c r="N54" s="528">
        <f t="shared" si="42"/>
        <v>796.9759307742936</v>
      </c>
      <c r="O54" s="503">
        <v>5.5E-2</v>
      </c>
      <c r="P54" s="513">
        <f t="shared" si="36"/>
        <v>868.74153591510674</v>
      </c>
      <c r="Q54" s="513">
        <f t="shared" ref="Q54:Q58" si="49">T54*1.061</f>
        <v>755.42742253487552</v>
      </c>
      <c r="R54" s="503">
        <v>6.0999999999999999E-2</v>
      </c>
      <c r="S54" s="528">
        <f t="shared" si="38"/>
        <v>818.79503856277734</v>
      </c>
      <c r="T54" s="513">
        <f t="shared" si="39"/>
        <v>711.99568570676297</v>
      </c>
      <c r="U54" s="515">
        <f t="shared" si="40"/>
        <v>5.9999999999999984E-2</v>
      </c>
      <c r="V54" s="257">
        <v>772.44814958752579</v>
      </c>
      <c r="W54" s="257">
        <v>671.69404311958772</v>
      </c>
      <c r="X54" s="360">
        <v>9.0000000000000163E-2</v>
      </c>
    </row>
    <row r="55" spans="1:25" x14ac:dyDescent="0.2">
      <c r="A55" s="235" t="s">
        <v>77</v>
      </c>
      <c r="B55" s="312" t="s">
        <v>19</v>
      </c>
      <c r="C55" s="666">
        <f t="shared" si="43"/>
        <v>1445.8241138171661</v>
      </c>
      <c r="D55" s="666">
        <f t="shared" ref="D55:D62" si="50">G55*1.06</f>
        <v>1257.238359841014</v>
      </c>
      <c r="E55" s="538">
        <v>0.06</v>
      </c>
      <c r="F55" s="668">
        <f t="shared" si="44"/>
        <v>1363.9850130350621</v>
      </c>
      <c r="G55" s="645">
        <f t="shared" si="45"/>
        <v>1186.073924378315</v>
      </c>
      <c r="H55" s="647">
        <v>5.2999999999999999E-2</v>
      </c>
      <c r="I55" s="511">
        <f t="shared" si="46"/>
        <v>1295.3323960446935</v>
      </c>
      <c r="J55" s="511">
        <f t="shared" si="47"/>
        <v>1126.3759965606032</v>
      </c>
      <c r="K55" s="507">
        <v>0.06</v>
      </c>
      <c r="L55" s="312" t="s">
        <v>19</v>
      </c>
      <c r="M55" s="516">
        <f t="shared" si="48"/>
        <v>1222.0116943817864</v>
      </c>
      <c r="N55" s="528">
        <f t="shared" si="42"/>
        <v>1062.6188646798144</v>
      </c>
      <c r="O55" s="503">
        <v>5.5E-2</v>
      </c>
      <c r="P55" s="513">
        <f t="shared" si="36"/>
        <v>1158.3049235846318</v>
      </c>
      <c r="Q55" s="513">
        <f t="shared" si="49"/>
        <v>1007.2216726822886</v>
      </c>
      <c r="R55" s="503">
        <v>6.0999999999999999E-2</v>
      </c>
      <c r="S55" s="528">
        <f t="shared" si="38"/>
        <v>1091.7105783078528</v>
      </c>
      <c r="T55" s="513">
        <f t="shared" si="39"/>
        <v>949.3135463546547</v>
      </c>
      <c r="U55" s="515">
        <f t="shared" si="40"/>
        <v>6.0000000000000046E-2</v>
      </c>
      <c r="V55" s="257">
        <v>1029.9156399130686</v>
      </c>
      <c r="W55" s="257">
        <v>895.57881731571194</v>
      </c>
      <c r="X55" s="360">
        <v>9.0000000000000122E-2</v>
      </c>
    </row>
    <row r="56" spans="1:25" x14ac:dyDescent="0.2">
      <c r="A56" s="238" t="s">
        <v>78</v>
      </c>
      <c r="B56" s="312" t="s">
        <v>19</v>
      </c>
      <c r="C56" s="666">
        <f t="shared" si="43"/>
        <v>722.91205690858305</v>
      </c>
      <c r="D56" s="666">
        <f t="shared" si="50"/>
        <v>628.61917992050701</v>
      </c>
      <c r="E56" s="538">
        <v>0.06</v>
      </c>
      <c r="F56" s="668">
        <f t="shared" si="44"/>
        <v>681.99250651753107</v>
      </c>
      <c r="G56" s="645">
        <f t="shared" si="45"/>
        <v>593.03696218915752</v>
      </c>
      <c r="H56" s="647">
        <v>5.2999999999999999E-2</v>
      </c>
      <c r="I56" s="511">
        <f t="shared" si="46"/>
        <v>647.66619802234675</v>
      </c>
      <c r="J56" s="511">
        <f t="shared" si="47"/>
        <v>563.1879982803016</v>
      </c>
      <c r="K56" s="507">
        <v>0.06</v>
      </c>
      <c r="L56" s="312" t="s">
        <v>19</v>
      </c>
      <c r="M56" s="516">
        <f t="shared" si="48"/>
        <v>611.00584719089318</v>
      </c>
      <c r="N56" s="528">
        <f t="shared" si="42"/>
        <v>531.30943233990718</v>
      </c>
      <c r="O56" s="503">
        <v>5.5E-2</v>
      </c>
      <c r="P56" s="513">
        <f t="shared" si="36"/>
        <v>579.15246179231588</v>
      </c>
      <c r="Q56" s="513">
        <f t="shared" si="49"/>
        <v>503.61083634114431</v>
      </c>
      <c r="R56" s="503">
        <v>6.0999999999999999E-2</v>
      </c>
      <c r="S56" s="528">
        <f t="shared" si="38"/>
        <v>545.85528915392638</v>
      </c>
      <c r="T56" s="513">
        <f t="shared" si="39"/>
        <v>474.65677317732735</v>
      </c>
      <c r="U56" s="515">
        <f t="shared" si="40"/>
        <v>6.0000000000000046E-2</v>
      </c>
      <c r="V56" s="257">
        <v>514.95781995653431</v>
      </c>
      <c r="W56" s="257">
        <v>447.78940865785597</v>
      </c>
      <c r="X56" s="360">
        <v>9.0000000000000122E-2</v>
      </c>
    </row>
    <row r="57" spans="1:25" x14ac:dyDescent="0.2">
      <c r="A57" s="238" t="s">
        <v>79</v>
      </c>
      <c r="B57" s="312" t="s">
        <v>19</v>
      </c>
      <c r="C57" s="666">
        <f t="shared" si="43"/>
        <v>709.76820132842693</v>
      </c>
      <c r="D57" s="666">
        <f t="shared" si="50"/>
        <v>617.18974028558864</v>
      </c>
      <c r="E57" s="538">
        <v>0.06</v>
      </c>
      <c r="F57" s="668">
        <f t="shared" si="44"/>
        <v>669.59264276266686</v>
      </c>
      <c r="G57" s="645">
        <f t="shared" si="45"/>
        <v>582.25447196753646</v>
      </c>
      <c r="H57" s="647">
        <v>5.2999999999999999E-2</v>
      </c>
      <c r="I57" s="511">
        <f t="shared" si="46"/>
        <v>635.89044896739506</v>
      </c>
      <c r="J57" s="511">
        <f t="shared" si="47"/>
        <v>552.94821649338701</v>
      </c>
      <c r="K57" s="507">
        <v>0.06</v>
      </c>
      <c r="L57" s="312" t="s">
        <v>19</v>
      </c>
      <c r="M57" s="516">
        <f t="shared" si="48"/>
        <v>599.89664996924046</v>
      </c>
      <c r="N57" s="528">
        <f t="shared" si="42"/>
        <v>521.64926084281785</v>
      </c>
      <c r="O57" s="503">
        <v>5.5E-2</v>
      </c>
      <c r="P57" s="513">
        <f t="shared" si="36"/>
        <v>568.62241703245547</v>
      </c>
      <c r="Q57" s="513">
        <f t="shared" si="49"/>
        <v>494.45427568039611</v>
      </c>
      <c r="R57" s="503">
        <v>6.0999999999999999E-2</v>
      </c>
      <c r="S57" s="528">
        <f t="shared" si="38"/>
        <v>535.93064753294584</v>
      </c>
      <c r="T57" s="513">
        <f t="shared" si="39"/>
        <v>466.02665002864859</v>
      </c>
      <c r="U57" s="515">
        <f t="shared" si="40"/>
        <v>6.0000000000000067E-2</v>
      </c>
      <c r="V57" s="257">
        <v>505.59495050277906</v>
      </c>
      <c r="W57" s="257">
        <v>439.64778304589487</v>
      </c>
      <c r="X57" s="360">
        <v>9.0000000000000135E-2</v>
      </c>
    </row>
    <row r="58" spans="1:25" ht="38.25" x14ac:dyDescent="0.2">
      <c r="A58" s="238" t="s">
        <v>730</v>
      </c>
      <c r="B58" s="312" t="s">
        <v>19</v>
      </c>
      <c r="C58" s="666">
        <f t="shared" si="43"/>
        <v>224.43714899366131</v>
      </c>
      <c r="D58" s="666">
        <f t="shared" si="50"/>
        <v>195.16273825535768</v>
      </c>
      <c r="E58" s="538">
        <v>0.06</v>
      </c>
      <c r="F58" s="668">
        <f t="shared" si="44"/>
        <v>211.73315942798234</v>
      </c>
      <c r="G58" s="645">
        <f t="shared" si="45"/>
        <v>184.11579080694119</v>
      </c>
      <c r="H58" s="647">
        <v>5.2999999999999999E-2</v>
      </c>
      <c r="I58" s="511">
        <f t="shared" si="46"/>
        <v>201.07612481289874</v>
      </c>
      <c r="J58" s="511">
        <f t="shared" si="47"/>
        <v>174.84880418512935</v>
      </c>
      <c r="K58" s="507">
        <v>0.06</v>
      </c>
      <c r="L58" s="312" t="s">
        <v>19</v>
      </c>
      <c r="M58" s="516">
        <f t="shared" si="48"/>
        <v>189.69445737065917</v>
      </c>
      <c r="N58" s="528">
        <f t="shared" si="42"/>
        <v>164.95170206144277</v>
      </c>
      <c r="O58" s="503">
        <v>5.5E-2</v>
      </c>
      <c r="P58" s="513">
        <f t="shared" si="36"/>
        <v>179.80517286318405</v>
      </c>
      <c r="Q58" s="513">
        <f t="shared" si="49"/>
        <v>156.35232422885571</v>
      </c>
      <c r="R58" s="503">
        <v>6.0999999999999999E-2</v>
      </c>
      <c r="S58" s="528">
        <f t="shared" si="38"/>
        <v>169.46764643089921</v>
      </c>
      <c r="T58" s="513">
        <f t="shared" si="39"/>
        <v>147.36317080947759</v>
      </c>
      <c r="U58" s="515">
        <f t="shared" si="40"/>
        <v>6.0000000000000157E-2</v>
      </c>
      <c r="V58" s="257">
        <v>159.87513814235774</v>
      </c>
      <c r="W58" s="257">
        <v>139.02185925422413</v>
      </c>
      <c r="X58" s="360">
        <v>0.09</v>
      </c>
    </row>
    <row r="59" spans="1:25" ht="25.5" x14ac:dyDescent="0.2">
      <c r="A59" s="238" t="s">
        <v>113</v>
      </c>
      <c r="B59" s="312" t="s">
        <v>19</v>
      </c>
      <c r="C59" s="666">
        <f t="shared" si="43"/>
        <v>6038.4803502987133</v>
      </c>
      <c r="D59" s="666">
        <f t="shared" si="50"/>
        <v>5250.8524785206209</v>
      </c>
      <c r="E59" s="538">
        <v>0.06</v>
      </c>
      <c r="F59" s="668">
        <f t="shared" si="44"/>
        <v>5696.6795757535037</v>
      </c>
      <c r="G59" s="645">
        <f t="shared" si="45"/>
        <v>4953.6344136986991</v>
      </c>
      <c r="H59" s="647">
        <v>5.2999999999999999E-2</v>
      </c>
      <c r="I59" s="511">
        <f t="shared" si="46"/>
        <v>5409.9521137260244</v>
      </c>
      <c r="J59" s="511">
        <f t="shared" si="47"/>
        <v>4704.3061858487172</v>
      </c>
      <c r="K59" s="507">
        <v>0.06</v>
      </c>
      <c r="L59" s="312" t="s">
        <v>19</v>
      </c>
      <c r="M59" s="516">
        <f t="shared" si="48"/>
        <v>5103.7284091754937</v>
      </c>
      <c r="N59" s="516">
        <f>Q59*1.055</f>
        <v>4438.0247036308647</v>
      </c>
      <c r="O59" s="503">
        <v>5.5E-2</v>
      </c>
      <c r="P59" s="513">
        <v>4837.6572598819848</v>
      </c>
      <c r="Q59" s="513">
        <v>4206.6584868539003</v>
      </c>
      <c r="R59" s="503">
        <v>6.0999999999999999E-2</v>
      </c>
      <c r="S59" s="528">
        <v>4559.5261638850006</v>
      </c>
      <c r="T59" s="513">
        <v>3964.8053599000009</v>
      </c>
      <c r="U59" s="515">
        <v>6.0000000000000157E-2</v>
      </c>
      <c r="V59" s="257">
        <v>4301.4397772500006</v>
      </c>
      <c r="W59" s="257">
        <v>3740.3824150000005</v>
      </c>
      <c r="X59" s="360">
        <v>0.09</v>
      </c>
      <c r="Y59" s="246"/>
    </row>
    <row r="60" spans="1:25" ht="25.5" x14ac:dyDescent="0.2">
      <c r="A60" s="238" t="s">
        <v>882</v>
      </c>
      <c r="B60" s="312" t="s">
        <v>19</v>
      </c>
      <c r="C60" s="666">
        <f t="shared" si="43"/>
        <v>12076.960700597427</v>
      </c>
      <c r="D60" s="666">
        <f t="shared" si="50"/>
        <v>10501.704957041242</v>
      </c>
      <c r="E60" s="538">
        <v>0.06</v>
      </c>
      <c r="F60" s="668">
        <f t="shared" si="44"/>
        <v>11393.359151507007</v>
      </c>
      <c r="G60" s="645">
        <f t="shared" si="45"/>
        <v>9907.2688273973981</v>
      </c>
      <c r="H60" s="647">
        <v>5.2999999999999999E-2</v>
      </c>
      <c r="I60" s="511">
        <f t="shared" si="46"/>
        <v>10819.904227452049</v>
      </c>
      <c r="J60" s="511">
        <f t="shared" si="47"/>
        <v>9408.6123716974344</v>
      </c>
      <c r="K60" s="507">
        <v>0.06</v>
      </c>
      <c r="L60" s="312" t="s">
        <v>19</v>
      </c>
      <c r="M60" s="516">
        <f t="shared" si="48"/>
        <v>10207.456818350987</v>
      </c>
      <c r="N60" s="516">
        <f t="shared" ref="N60:N62" si="51">Q60*1.055</f>
        <v>8876.0494072617294</v>
      </c>
      <c r="O60" s="503">
        <v>5.5E-2</v>
      </c>
      <c r="P60" s="513">
        <v>9675.3145197639697</v>
      </c>
      <c r="Q60" s="513">
        <v>8413.3169737078006</v>
      </c>
      <c r="R60" s="503">
        <v>6.0999999999999999E-2</v>
      </c>
      <c r="S60" s="528">
        <v>9119.0523277700013</v>
      </c>
      <c r="T60" s="513">
        <v>7929.6107198000018</v>
      </c>
      <c r="U60" s="515">
        <v>6.0000000000000157E-2</v>
      </c>
      <c r="V60" s="257">
        <v>8602.8795545000012</v>
      </c>
      <c r="W60" s="257">
        <v>7480.764830000001</v>
      </c>
      <c r="X60" s="360">
        <v>0.09</v>
      </c>
      <c r="Y60" s="246"/>
    </row>
    <row r="61" spans="1:25" ht="25.5" x14ac:dyDescent="0.2">
      <c r="A61" s="238" t="s">
        <v>883</v>
      </c>
      <c r="B61" s="312" t="s">
        <v>19</v>
      </c>
      <c r="C61" s="666">
        <f t="shared" si="43"/>
        <v>9381.5282796903248</v>
      </c>
      <c r="D61" s="666">
        <f t="shared" si="50"/>
        <v>8157.850677991587</v>
      </c>
      <c r="E61" s="538">
        <v>0.06</v>
      </c>
      <c r="F61" s="668">
        <f t="shared" si="44"/>
        <v>8850.4983770663439</v>
      </c>
      <c r="G61" s="645">
        <f t="shared" si="45"/>
        <v>7696.085545275082</v>
      </c>
      <c r="H61" s="647">
        <v>5.2999999999999999E-2</v>
      </c>
      <c r="I61" s="511">
        <f t="shared" si="46"/>
        <v>8405.031697119035</v>
      </c>
      <c r="J61" s="511">
        <f t="shared" si="47"/>
        <v>7308.7232148861185</v>
      </c>
      <c r="K61" s="507">
        <v>0.06</v>
      </c>
      <c r="L61" s="312" t="s">
        <v>19</v>
      </c>
      <c r="M61" s="516">
        <f t="shared" si="48"/>
        <v>7929.2751859613545</v>
      </c>
      <c r="N61" s="516">
        <f t="shared" si="51"/>
        <v>6895.0219008359609</v>
      </c>
      <c r="O61" s="503">
        <v>5.5E-2</v>
      </c>
      <c r="P61" s="513">
        <v>7515.9006502003367</v>
      </c>
      <c r="Q61" s="513">
        <v>6535.5657827829018</v>
      </c>
      <c r="R61" s="503">
        <v>6.0999999999999999E-2</v>
      </c>
      <c r="S61" s="528">
        <v>7083.7894912350021</v>
      </c>
      <c r="T61" s="513">
        <v>6159.816948900002</v>
      </c>
      <c r="U61" s="515">
        <v>6.0000000000000157E-2</v>
      </c>
      <c r="V61" s="257">
        <v>6682.8202747500009</v>
      </c>
      <c r="W61" s="257">
        <v>5811.1480650000012</v>
      </c>
      <c r="X61" s="360">
        <v>0.09</v>
      </c>
      <c r="Y61" s="246"/>
    </row>
    <row r="62" spans="1:25" ht="25.5" x14ac:dyDescent="0.2">
      <c r="A62" s="238" t="s">
        <v>884</v>
      </c>
      <c r="B62" s="312" t="s">
        <v>19</v>
      </c>
      <c r="C62" s="666">
        <f t="shared" si="43"/>
        <v>18763.037730611682</v>
      </c>
      <c r="D62" s="666">
        <f t="shared" si="50"/>
        <v>16315.684983140596</v>
      </c>
      <c r="E62" s="538">
        <v>0.06</v>
      </c>
      <c r="F62" s="668">
        <f t="shared" si="44"/>
        <v>17700.978991143096</v>
      </c>
      <c r="G62" s="645">
        <f t="shared" si="45"/>
        <v>15392.155644472259</v>
      </c>
      <c r="H62" s="647">
        <v>5.2999999999999999E-2</v>
      </c>
      <c r="I62" s="511">
        <f t="shared" si="46"/>
        <v>16810.046525302088</v>
      </c>
      <c r="J62" s="511">
        <f t="shared" si="47"/>
        <v>14617.431761132251</v>
      </c>
      <c r="K62" s="507">
        <v>0.06</v>
      </c>
      <c r="L62" s="312" t="s">
        <v>19</v>
      </c>
      <c r="M62" s="516">
        <f t="shared" si="48"/>
        <v>15858.534457832158</v>
      </c>
      <c r="N62" s="516">
        <f t="shared" si="51"/>
        <v>13790.029963332312</v>
      </c>
      <c r="O62" s="503">
        <v>5.5E-2</v>
      </c>
      <c r="P62" s="513">
        <v>15031.786215954653</v>
      </c>
      <c r="Q62" s="513">
        <v>13071.118448656222</v>
      </c>
      <c r="R62" s="503">
        <v>6.0999999999999999E-2</v>
      </c>
      <c r="S62" s="528">
        <v>14167.564765273</v>
      </c>
      <c r="T62" s="513">
        <v>12319.621535020002</v>
      </c>
      <c r="U62" s="515">
        <v>6.0000000000000157E-2</v>
      </c>
      <c r="V62" s="257">
        <v>13365.62713705</v>
      </c>
      <c r="W62" s="257">
        <v>11622.284467000001</v>
      </c>
      <c r="X62" s="360">
        <v>0.09</v>
      </c>
      <c r="Y62" s="246"/>
    </row>
    <row r="63" spans="1:25" x14ac:dyDescent="0.2">
      <c r="A63" s="238"/>
      <c r="B63" s="312"/>
      <c r="C63" s="619"/>
      <c r="D63" s="619"/>
      <c r="E63" s="312"/>
      <c r="F63" s="668"/>
      <c r="G63" s="645"/>
      <c r="H63" s="647"/>
      <c r="I63" s="238"/>
      <c r="J63" s="238"/>
      <c r="K63" s="507"/>
      <c r="L63" s="312"/>
      <c r="M63" s="516"/>
      <c r="N63" s="528"/>
      <c r="O63" s="503"/>
      <c r="P63" s="513"/>
      <c r="Q63" s="513"/>
      <c r="R63" s="503"/>
      <c r="S63" s="528"/>
      <c r="T63" s="513"/>
      <c r="U63" s="515"/>
      <c r="V63" s="257"/>
      <c r="W63" s="257"/>
      <c r="X63" s="360"/>
    </row>
    <row r="64" spans="1:25" ht="25.5" x14ac:dyDescent="0.2">
      <c r="A64" s="349" t="s">
        <v>570</v>
      </c>
      <c r="B64" s="312" t="s">
        <v>19</v>
      </c>
      <c r="C64" s="666">
        <f>D64*1.15</f>
        <v>160.36595642549381</v>
      </c>
      <c r="D64" s="666">
        <f>G64*1.11</f>
        <v>139.44865776129896</v>
      </c>
      <c r="E64" s="538">
        <f>(D64-G64)/G64</f>
        <v>0.11000000000000008</v>
      </c>
      <c r="F64" s="668">
        <f>G64*1.15</f>
        <v>144.47383461756198</v>
      </c>
      <c r="G64" s="645">
        <f>J64*1.053</f>
        <v>125.62942140657563</v>
      </c>
      <c r="H64" s="647">
        <v>5.2999999999999999E-2</v>
      </c>
      <c r="I64" s="511">
        <f>J64*1.15</f>
        <v>137.20212214393351</v>
      </c>
      <c r="J64" s="511">
        <f>N64*1.06</f>
        <v>119.30619316863783</v>
      </c>
      <c r="K64" s="507">
        <v>0.06</v>
      </c>
      <c r="L64" s="312" t="s">
        <v>19</v>
      </c>
      <c r="M64" s="516">
        <f>N64*1.15</f>
        <v>129.4359642867297</v>
      </c>
      <c r="N64" s="528">
        <f t="shared" si="42"/>
        <v>112.55301242324323</v>
      </c>
      <c r="O64" s="503">
        <v>5.5E-2</v>
      </c>
      <c r="P64" s="513">
        <f t="shared" si="36"/>
        <v>122.68811780732675</v>
      </c>
      <c r="Q64" s="513">
        <f>T64*1.061</f>
        <v>106.68531983245805</v>
      </c>
      <c r="R64" s="503">
        <v>6.0999999999999999E-2</v>
      </c>
      <c r="S64" s="528">
        <f t="shared" ref="S64:S66" si="52">T64*1.15</f>
        <v>115.63441829154264</v>
      </c>
      <c r="T64" s="513">
        <f t="shared" si="39"/>
        <v>100.55166807960231</v>
      </c>
      <c r="U64" s="515">
        <f t="shared" si="40"/>
        <v>6.0000000000000039E-2</v>
      </c>
      <c r="V64" s="257">
        <v>109.08907385994588</v>
      </c>
      <c r="W64" s="257">
        <v>94.86006422603991</v>
      </c>
      <c r="X64" s="360">
        <v>9.0000000000000135E-2</v>
      </c>
    </row>
    <row r="65" spans="1:24" x14ac:dyDescent="0.2">
      <c r="A65" s="238" t="s">
        <v>1110</v>
      </c>
      <c r="B65" s="312" t="s">
        <v>19</v>
      </c>
      <c r="C65" s="666">
        <f>D65*1.15</f>
        <v>160.36595642549381</v>
      </c>
      <c r="D65" s="666">
        <f t="shared" ref="D65:D66" si="53">G65*1.11</f>
        <v>139.44865776129896</v>
      </c>
      <c r="E65" s="538">
        <f t="shared" ref="E65:E119" si="54">(D65-G65)/G65</f>
        <v>0.11000000000000008</v>
      </c>
      <c r="F65" s="668">
        <f>G65*1.15</f>
        <v>144.47383461756198</v>
      </c>
      <c r="G65" s="645">
        <f>J65*1.053</f>
        <v>125.62942140657563</v>
      </c>
      <c r="H65" s="647">
        <v>5.2999999999999999E-2</v>
      </c>
      <c r="I65" s="511">
        <f>J65*1.15</f>
        <v>137.20212214393351</v>
      </c>
      <c r="J65" s="511">
        <f>N65*1.06</f>
        <v>119.30619316863783</v>
      </c>
      <c r="K65" s="507">
        <v>0.06</v>
      </c>
      <c r="L65" s="312" t="s">
        <v>19</v>
      </c>
      <c r="M65" s="516">
        <f>N65*1.15</f>
        <v>129.4359642867297</v>
      </c>
      <c r="N65" s="528">
        <f t="shared" si="42"/>
        <v>112.55301242324323</v>
      </c>
      <c r="O65" s="503">
        <v>5.5E-2</v>
      </c>
      <c r="P65" s="513">
        <f t="shared" si="36"/>
        <v>122.68811780732675</v>
      </c>
      <c r="Q65" s="513">
        <f>T65*1.061</f>
        <v>106.68531983245805</v>
      </c>
      <c r="R65" s="503">
        <v>6.0999999999999999E-2</v>
      </c>
      <c r="S65" s="528">
        <f t="shared" si="52"/>
        <v>115.63441829154264</v>
      </c>
      <c r="T65" s="513">
        <f t="shared" si="39"/>
        <v>100.55166807960231</v>
      </c>
      <c r="U65" s="515">
        <f t="shared" si="40"/>
        <v>6.0000000000000039E-2</v>
      </c>
      <c r="V65" s="257">
        <v>109.08907385994588</v>
      </c>
      <c r="W65" s="257">
        <v>94.86006422603991</v>
      </c>
      <c r="X65" s="360">
        <v>9.0000000000000135E-2</v>
      </c>
    </row>
    <row r="66" spans="1:24" ht="25.5" x14ac:dyDescent="0.2">
      <c r="A66" s="238" t="s">
        <v>1111</v>
      </c>
      <c r="B66" s="312" t="s">
        <v>19</v>
      </c>
      <c r="C66" s="666">
        <f>D66*1.15</f>
        <v>122.63279020773054</v>
      </c>
      <c r="D66" s="666">
        <f t="shared" si="53"/>
        <v>106.63720887628743</v>
      </c>
      <c r="E66" s="538">
        <f t="shared" si="54"/>
        <v>0.11000000000000003</v>
      </c>
      <c r="F66" s="668">
        <f>G66*1.15</f>
        <v>110.47999117813562</v>
      </c>
      <c r="G66" s="645">
        <f>J66*1.053</f>
        <v>96.069557546204891</v>
      </c>
      <c r="H66" s="647">
        <v>5.2999999999999999E-2</v>
      </c>
      <c r="I66" s="511">
        <f>J66*1.15</f>
        <v>104.91926987477267</v>
      </c>
      <c r="J66" s="511">
        <f>N66*1.06</f>
        <v>91.234147717193636</v>
      </c>
      <c r="K66" s="507">
        <v>0.06</v>
      </c>
      <c r="L66" s="312" t="s">
        <v>19</v>
      </c>
      <c r="M66" s="516">
        <f>N66*1.15</f>
        <v>98.980443278087435</v>
      </c>
      <c r="N66" s="528">
        <f t="shared" si="42"/>
        <v>86.06995067659777</v>
      </c>
      <c r="O66" s="503">
        <v>5.5E-2</v>
      </c>
      <c r="P66" s="513">
        <f t="shared" si="36"/>
        <v>93.820325382073406</v>
      </c>
      <c r="Q66" s="513">
        <f>T66*1.061</f>
        <v>81.582891636585572</v>
      </c>
      <c r="R66" s="503">
        <v>6.0999999999999999E-2</v>
      </c>
      <c r="S66" s="528">
        <f t="shared" si="52"/>
        <v>88.426319870003212</v>
      </c>
      <c r="T66" s="513">
        <f t="shared" si="39"/>
        <v>76.892452060872358</v>
      </c>
      <c r="U66" s="515">
        <f t="shared" si="40"/>
        <v>6.0000000000000046E-2</v>
      </c>
      <c r="V66" s="257">
        <v>83.421056481135096</v>
      </c>
      <c r="W66" s="257">
        <v>72.540049114030523</v>
      </c>
      <c r="X66" s="360">
        <v>0.09</v>
      </c>
    </row>
    <row r="67" spans="1:24" x14ac:dyDescent="0.2">
      <c r="A67" s="238"/>
      <c r="B67" s="312"/>
      <c r="C67" s="666"/>
      <c r="D67" s="666"/>
      <c r="E67" s="538"/>
      <c r="F67" s="668"/>
      <c r="G67" s="645"/>
      <c r="H67" s="647"/>
      <c r="I67" s="511"/>
      <c r="J67" s="511"/>
      <c r="K67" s="507"/>
      <c r="L67" s="312"/>
      <c r="M67" s="516"/>
      <c r="N67" s="528"/>
      <c r="O67" s="503"/>
      <c r="P67" s="513"/>
      <c r="Q67" s="513"/>
      <c r="R67" s="503"/>
      <c r="S67" s="528"/>
      <c r="T67" s="513"/>
      <c r="U67" s="515"/>
      <c r="V67" s="257"/>
      <c r="W67" s="257"/>
      <c r="X67" s="360"/>
    </row>
    <row r="68" spans="1:24" x14ac:dyDescent="0.2">
      <c r="A68" s="349" t="s">
        <v>1109</v>
      </c>
      <c r="B68" s="312"/>
      <c r="C68" s="666"/>
      <c r="D68" s="666"/>
      <c r="E68" s="538"/>
      <c r="F68" s="668"/>
      <c r="G68" s="645"/>
      <c r="H68" s="647"/>
      <c r="I68" s="511"/>
      <c r="J68" s="511"/>
      <c r="K68" s="507"/>
      <c r="L68" s="312"/>
      <c r="M68" s="516"/>
      <c r="N68" s="528"/>
      <c r="O68" s="503"/>
      <c r="P68" s="513"/>
      <c r="Q68" s="513"/>
      <c r="R68" s="503"/>
      <c r="S68" s="528"/>
      <c r="T68" s="513"/>
      <c r="U68" s="515"/>
      <c r="V68" s="257"/>
      <c r="W68" s="257"/>
      <c r="X68" s="360"/>
    </row>
    <row r="69" spans="1:24" x14ac:dyDescent="0.2">
      <c r="A69" s="238" t="s">
        <v>1117</v>
      </c>
      <c r="B69" s="312"/>
      <c r="C69" s="666"/>
      <c r="D69" s="666"/>
      <c r="E69" s="538"/>
      <c r="F69" s="668"/>
      <c r="G69" s="645"/>
      <c r="H69" s="647"/>
      <c r="I69" s="511"/>
      <c r="J69" s="511"/>
      <c r="K69" s="507"/>
      <c r="L69" s="312"/>
      <c r="M69" s="516"/>
      <c r="N69" s="528"/>
      <c r="O69" s="503"/>
      <c r="P69" s="513"/>
      <c r="Q69" s="513"/>
      <c r="R69" s="503"/>
      <c r="S69" s="528"/>
      <c r="T69" s="513"/>
      <c r="U69" s="515"/>
      <c r="V69" s="257"/>
      <c r="W69" s="257"/>
      <c r="X69" s="360"/>
    </row>
    <row r="70" spans="1:24" x14ac:dyDescent="0.2">
      <c r="A70" s="238" t="s">
        <v>1118</v>
      </c>
      <c r="B70" s="312" t="s">
        <v>19</v>
      </c>
      <c r="C70" s="666">
        <f>D70*1.15</f>
        <v>14262.3</v>
      </c>
      <c r="D70" s="666">
        <v>12402</v>
      </c>
      <c r="E70" s="538">
        <v>0.06</v>
      </c>
      <c r="F70" s="668">
        <v>13454.999999999998</v>
      </c>
      <c r="G70" s="645">
        <v>11700</v>
      </c>
      <c r="H70" s="647"/>
      <c r="I70" s="511"/>
      <c r="J70" s="511"/>
      <c r="K70" s="507"/>
      <c r="L70" s="312"/>
      <c r="M70" s="516"/>
      <c r="N70" s="528"/>
      <c r="O70" s="503"/>
      <c r="P70" s="513"/>
      <c r="Q70" s="513"/>
      <c r="R70" s="503"/>
      <c r="S70" s="528"/>
      <c r="T70" s="513"/>
      <c r="U70" s="515"/>
      <c r="V70" s="257"/>
      <c r="W70" s="257"/>
      <c r="X70" s="360"/>
    </row>
    <row r="71" spans="1:24" x14ac:dyDescent="0.2">
      <c r="A71" s="238" t="s">
        <v>1119</v>
      </c>
      <c r="B71" s="312" t="s">
        <v>19</v>
      </c>
      <c r="C71" s="666">
        <f>D71*1.15</f>
        <v>22551.5</v>
      </c>
      <c r="D71" s="666">
        <v>19610</v>
      </c>
      <c r="E71" s="538">
        <v>0.06</v>
      </c>
      <c r="F71" s="668">
        <v>21275</v>
      </c>
      <c r="G71" s="645">
        <v>18500</v>
      </c>
      <c r="H71" s="647"/>
      <c r="I71" s="511"/>
      <c r="J71" s="511"/>
      <c r="K71" s="507"/>
      <c r="L71" s="312"/>
      <c r="M71" s="516"/>
      <c r="N71" s="528"/>
      <c r="O71" s="503"/>
      <c r="P71" s="513"/>
      <c r="Q71" s="513"/>
      <c r="R71" s="503"/>
      <c r="S71" s="528"/>
      <c r="T71" s="513"/>
      <c r="U71" s="515"/>
      <c r="V71" s="257"/>
      <c r="W71" s="257"/>
      <c r="X71" s="360"/>
    </row>
    <row r="72" spans="1:24" x14ac:dyDescent="0.2">
      <c r="A72" s="238"/>
      <c r="B72" s="312"/>
      <c r="C72" s="666"/>
      <c r="D72" s="666"/>
      <c r="E72" s="538"/>
      <c r="F72" s="668"/>
      <c r="G72" s="645"/>
      <c r="H72" s="647"/>
      <c r="I72" s="511"/>
      <c r="J72" s="511"/>
      <c r="K72" s="507"/>
      <c r="L72" s="312"/>
      <c r="M72" s="516"/>
      <c r="N72" s="528"/>
      <c r="O72" s="503"/>
      <c r="P72" s="513"/>
      <c r="Q72" s="513"/>
      <c r="R72" s="503"/>
      <c r="S72" s="528"/>
      <c r="T72" s="513"/>
      <c r="U72" s="515"/>
      <c r="V72" s="257"/>
      <c r="W72" s="257"/>
      <c r="X72" s="360"/>
    </row>
    <row r="73" spans="1:24" x14ac:dyDescent="0.2">
      <c r="A73" s="238" t="s">
        <v>1120</v>
      </c>
      <c r="B73" s="312"/>
      <c r="C73" s="666"/>
      <c r="D73" s="666"/>
      <c r="E73" s="538"/>
      <c r="F73" s="668"/>
      <c r="G73" s="645"/>
      <c r="H73" s="647"/>
      <c r="I73" s="511"/>
      <c r="J73" s="511"/>
      <c r="K73" s="507"/>
      <c r="L73" s="312"/>
      <c r="M73" s="516"/>
      <c r="N73" s="528"/>
      <c r="O73" s="503"/>
      <c r="P73" s="513"/>
      <c r="Q73" s="513"/>
      <c r="R73" s="503"/>
      <c r="S73" s="528"/>
      <c r="T73" s="513"/>
      <c r="U73" s="515"/>
      <c r="V73" s="257"/>
      <c r="W73" s="257"/>
      <c r="X73" s="360"/>
    </row>
    <row r="74" spans="1:24" x14ac:dyDescent="0.2">
      <c r="A74" s="238" t="s">
        <v>1118</v>
      </c>
      <c r="B74" s="312" t="s">
        <v>19</v>
      </c>
      <c r="C74" s="666">
        <f>D74*1.15</f>
        <v>1597.7167999999999</v>
      </c>
      <c r="D74" s="666">
        <f>G74*1.06</f>
        <v>1389.3189565217392</v>
      </c>
      <c r="E74" s="538">
        <v>0.06</v>
      </c>
      <c r="F74" s="668">
        <v>1507.28</v>
      </c>
      <c r="G74" s="645">
        <v>1310.6782608695653</v>
      </c>
      <c r="H74" s="647"/>
      <c r="I74" s="511"/>
      <c r="J74" s="511"/>
      <c r="K74" s="507"/>
      <c r="L74" s="312"/>
      <c r="M74" s="516"/>
      <c r="N74" s="528"/>
      <c r="O74" s="503"/>
      <c r="P74" s="513"/>
      <c r="Q74" s="513"/>
      <c r="R74" s="503"/>
      <c r="S74" s="528"/>
      <c r="T74" s="513"/>
      <c r="U74" s="515"/>
      <c r="V74" s="257"/>
      <c r="W74" s="257"/>
      <c r="X74" s="360"/>
    </row>
    <row r="75" spans="1:24" x14ac:dyDescent="0.2">
      <c r="A75" s="238" t="s">
        <v>1119</v>
      </c>
      <c r="B75" s="312" t="s">
        <v>19</v>
      </c>
      <c r="C75" s="666">
        <f>D75*1.15</f>
        <v>4929.3815999999997</v>
      </c>
      <c r="D75" s="666">
        <f>G75*1.06</f>
        <v>4286.4187826086954</v>
      </c>
      <c r="E75" s="538">
        <v>0.06</v>
      </c>
      <c r="F75" s="668">
        <v>4650.3599999999997</v>
      </c>
      <c r="G75" s="645">
        <v>4043.7913043478256</v>
      </c>
      <c r="H75" s="647"/>
      <c r="I75" s="511"/>
      <c r="J75" s="511"/>
      <c r="K75" s="507"/>
      <c r="L75" s="312"/>
      <c r="M75" s="516"/>
      <c r="N75" s="528"/>
      <c r="O75" s="503"/>
      <c r="P75" s="513"/>
      <c r="Q75" s="513"/>
      <c r="R75" s="503"/>
      <c r="S75" s="528"/>
      <c r="T75" s="513"/>
      <c r="U75" s="515"/>
      <c r="V75" s="257"/>
      <c r="W75" s="257"/>
      <c r="X75" s="360"/>
    </row>
    <row r="76" spans="1:24" x14ac:dyDescent="0.2">
      <c r="A76" s="238"/>
      <c r="B76" s="312"/>
      <c r="C76" s="666"/>
      <c r="D76" s="666"/>
      <c r="E76" s="538"/>
      <c r="F76" s="668"/>
      <c r="G76" s="645"/>
      <c r="H76" s="647"/>
      <c r="I76" s="511"/>
      <c r="J76" s="511"/>
      <c r="K76" s="507"/>
      <c r="L76" s="312"/>
      <c r="M76" s="516"/>
      <c r="N76" s="528"/>
      <c r="O76" s="503"/>
      <c r="P76" s="513"/>
      <c r="Q76" s="513"/>
      <c r="R76" s="503"/>
      <c r="S76" s="528"/>
      <c r="T76" s="513"/>
      <c r="U76" s="515"/>
      <c r="V76" s="257"/>
      <c r="W76" s="257"/>
      <c r="X76" s="360"/>
    </row>
    <row r="77" spans="1:24" x14ac:dyDescent="0.2">
      <c r="A77" s="238" t="s">
        <v>1121</v>
      </c>
      <c r="B77" s="312"/>
      <c r="C77" s="666"/>
      <c r="D77" s="666"/>
      <c r="E77" s="538"/>
      <c r="F77" s="668"/>
      <c r="G77" s="645"/>
      <c r="H77" s="647"/>
      <c r="I77" s="511"/>
      <c r="J77" s="511"/>
      <c r="K77" s="507"/>
      <c r="L77" s="312"/>
      <c r="M77" s="516"/>
      <c r="N77" s="528"/>
      <c r="O77" s="503"/>
      <c r="P77" s="513"/>
      <c r="Q77" s="513"/>
      <c r="R77" s="503"/>
      <c r="S77" s="528"/>
      <c r="T77" s="513"/>
      <c r="U77" s="515"/>
      <c r="V77" s="257"/>
      <c r="W77" s="257"/>
      <c r="X77" s="360"/>
    </row>
    <row r="78" spans="1:24" x14ac:dyDescent="0.2">
      <c r="A78" s="238" t="s">
        <v>1122</v>
      </c>
      <c r="B78" s="312" t="s">
        <v>19</v>
      </c>
      <c r="C78" s="1093" t="s">
        <v>1129</v>
      </c>
      <c r="D78" s="1094"/>
      <c r="E78" s="1095"/>
      <c r="F78" s="668">
        <v>2111.9175</v>
      </c>
      <c r="G78" s="645">
        <v>1836.45</v>
      </c>
      <c r="H78" s="647"/>
      <c r="I78" s="511"/>
      <c r="J78" s="511"/>
      <c r="K78" s="507"/>
      <c r="L78" s="312"/>
      <c r="M78" s="516"/>
      <c r="N78" s="528"/>
      <c r="O78" s="503"/>
      <c r="P78" s="513"/>
      <c r="Q78" s="513"/>
      <c r="R78" s="503"/>
      <c r="S78" s="528"/>
      <c r="T78" s="513"/>
      <c r="U78" s="515"/>
      <c r="V78" s="257"/>
      <c r="W78" s="257"/>
      <c r="X78" s="360"/>
    </row>
    <row r="79" spans="1:24" x14ac:dyDescent="0.2">
      <c r="A79" s="238" t="s">
        <v>1123</v>
      </c>
      <c r="B79" s="312" t="s">
        <v>19</v>
      </c>
      <c r="C79" s="1093" t="s">
        <v>1129</v>
      </c>
      <c r="D79" s="1094"/>
      <c r="E79" s="1095"/>
      <c r="F79" s="668">
        <v>4361.9477000000006</v>
      </c>
      <c r="G79" s="645">
        <v>3792.9980000000005</v>
      </c>
      <c r="H79" s="647"/>
      <c r="I79" s="511"/>
      <c r="J79" s="511"/>
      <c r="K79" s="507"/>
      <c r="L79" s="312"/>
      <c r="M79" s="516"/>
      <c r="N79" s="528"/>
      <c r="O79" s="503"/>
      <c r="P79" s="513"/>
      <c r="Q79" s="513"/>
      <c r="R79" s="503"/>
      <c r="S79" s="528"/>
      <c r="T79" s="513"/>
      <c r="U79" s="515"/>
      <c r="V79" s="257"/>
      <c r="W79" s="257"/>
      <c r="X79" s="360"/>
    </row>
    <row r="80" spans="1:24" x14ac:dyDescent="0.2">
      <c r="A80" s="238"/>
      <c r="B80" s="312"/>
      <c r="C80" s="666"/>
      <c r="D80" s="666"/>
      <c r="E80" s="666"/>
      <c r="F80" s="668"/>
      <c r="G80" s="645"/>
      <c r="H80" s="647"/>
      <c r="I80" s="511"/>
      <c r="J80" s="511"/>
      <c r="K80" s="507"/>
      <c r="L80" s="312"/>
      <c r="M80" s="516"/>
      <c r="N80" s="528"/>
      <c r="O80" s="503"/>
      <c r="P80" s="513"/>
      <c r="Q80" s="513"/>
      <c r="R80" s="503"/>
      <c r="S80" s="528"/>
      <c r="T80" s="513"/>
      <c r="U80" s="515"/>
      <c r="V80" s="257"/>
      <c r="W80" s="257"/>
      <c r="X80" s="360"/>
    </row>
    <row r="81" spans="1:24" x14ac:dyDescent="0.2">
      <c r="A81" s="238" t="s">
        <v>1130</v>
      </c>
      <c r="B81" s="312"/>
      <c r="C81" s="747"/>
      <c r="D81" s="1096"/>
      <c r="E81" s="1097"/>
      <c r="F81" s="668"/>
      <c r="G81" s="645"/>
      <c r="H81" s="647"/>
      <c r="I81" s="511"/>
      <c r="J81" s="511"/>
      <c r="K81" s="507"/>
      <c r="L81" s="312"/>
      <c r="M81" s="516"/>
      <c r="N81" s="528"/>
      <c r="O81" s="503"/>
      <c r="P81" s="513"/>
      <c r="Q81" s="513"/>
      <c r="R81" s="503"/>
      <c r="S81" s="528"/>
      <c r="T81" s="513"/>
      <c r="U81" s="515"/>
      <c r="V81" s="257"/>
      <c r="W81" s="257"/>
      <c r="X81" s="360"/>
    </row>
    <row r="82" spans="1:24" x14ac:dyDescent="0.2">
      <c r="A82" s="238" t="s">
        <v>1131</v>
      </c>
      <c r="B82" s="312" t="s">
        <v>19</v>
      </c>
      <c r="C82" s="1093" t="s">
        <v>1129</v>
      </c>
      <c r="D82" s="1094"/>
      <c r="E82" s="1095"/>
      <c r="F82" s="668"/>
      <c r="G82" s="645"/>
      <c r="H82" s="647"/>
      <c r="I82" s="511"/>
      <c r="J82" s="511"/>
      <c r="K82" s="507"/>
      <c r="L82" s="312"/>
      <c r="M82" s="516"/>
      <c r="N82" s="528"/>
      <c r="O82" s="503"/>
      <c r="P82" s="513"/>
      <c r="Q82" s="513"/>
      <c r="R82" s="503"/>
      <c r="S82" s="528"/>
      <c r="T82" s="513"/>
      <c r="U82" s="515"/>
      <c r="V82" s="257"/>
      <c r="W82" s="257"/>
      <c r="X82" s="360"/>
    </row>
    <row r="83" spans="1:24" x14ac:dyDescent="0.2">
      <c r="A83" s="238" t="s">
        <v>1132</v>
      </c>
      <c r="B83" s="312" t="s">
        <v>19</v>
      </c>
      <c r="C83" s="1093" t="s">
        <v>1129</v>
      </c>
      <c r="D83" s="1094"/>
      <c r="E83" s="1095"/>
      <c r="F83" s="668"/>
      <c r="G83" s="645"/>
      <c r="H83" s="647"/>
      <c r="I83" s="511"/>
      <c r="J83" s="511"/>
      <c r="K83" s="507"/>
      <c r="L83" s="312"/>
      <c r="M83" s="516"/>
      <c r="N83" s="528"/>
      <c r="O83" s="503"/>
      <c r="P83" s="513"/>
      <c r="Q83" s="513"/>
      <c r="R83" s="503"/>
      <c r="S83" s="528"/>
      <c r="T83" s="513"/>
      <c r="U83" s="515"/>
      <c r="V83" s="257"/>
      <c r="W83" s="257"/>
      <c r="X83" s="360"/>
    </row>
    <row r="84" spans="1:24" x14ac:dyDescent="0.2">
      <c r="A84" s="238"/>
      <c r="B84" s="312"/>
      <c r="C84" s="666"/>
      <c r="D84" s="666"/>
      <c r="E84" s="538"/>
      <c r="F84" s="668"/>
      <c r="G84" s="645"/>
      <c r="H84" s="647"/>
      <c r="I84" s="511"/>
      <c r="J84" s="511"/>
      <c r="K84" s="507"/>
      <c r="L84" s="312"/>
      <c r="M84" s="516"/>
      <c r="N84" s="528"/>
      <c r="O84" s="503"/>
      <c r="P84" s="513"/>
      <c r="Q84" s="513"/>
      <c r="R84" s="503"/>
      <c r="S84" s="528"/>
      <c r="T84" s="513"/>
      <c r="U84" s="515"/>
      <c r="V84" s="257"/>
      <c r="W84" s="257"/>
      <c r="X84" s="360"/>
    </row>
    <row r="85" spans="1:24" x14ac:dyDescent="0.2">
      <c r="A85" s="238" t="s">
        <v>1124</v>
      </c>
      <c r="B85" s="312"/>
      <c r="C85" s="666" t="s">
        <v>1125</v>
      </c>
      <c r="D85" s="666"/>
      <c r="E85" s="538"/>
      <c r="G85" s="668" t="s">
        <v>1125</v>
      </c>
      <c r="H85" s="647"/>
      <c r="I85" s="511"/>
      <c r="J85" s="511"/>
      <c r="K85" s="507"/>
      <c r="L85" s="312"/>
      <c r="M85" s="516"/>
      <c r="N85" s="528"/>
      <c r="O85" s="503"/>
      <c r="P85" s="513"/>
      <c r="Q85" s="513"/>
      <c r="R85" s="503"/>
      <c r="S85" s="528"/>
      <c r="T85" s="513"/>
      <c r="U85" s="515"/>
      <c r="V85" s="257"/>
      <c r="W85" s="257"/>
      <c r="X85" s="360"/>
    </row>
    <row r="86" spans="1:24" x14ac:dyDescent="0.2">
      <c r="A86" s="238"/>
      <c r="B86" s="312"/>
      <c r="C86" s="666"/>
      <c r="D86" s="666"/>
      <c r="E86" s="538"/>
      <c r="F86" s="668"/>
      <c r="G86" s="645"/>
      <c r="H86" s="647"/>
      <c r="I86" s="511"/>
      <c r="J86" s="511"/>
      <c r="K86" s="507"/>
      <c r="L86" s="312"/>
      <c r="M86" s="516"/>
      <c r="N86" s="528"/>
      <c r="O86" s="503"/>
      <c r="P86" s="513"/>
      <c r="Q86" s="513"/>
      <c r="R86" s="503"/>
      <c r="S86" s="528"/>
      <c r="T86" s="513"/>
      <c r="U86" s="515"/>
      <c r="V86" s="257"/>
      <c r="W86" s="257"/>
      <c r="X86" s="360"/>
    </row>
    <row r="87" spans="1:24" x14ac:dyDescent="0.2">
      <c r="A87" s="270" t="s">
        <v>87</v>
      </c>
      <c r="B87" s="312"/>
      <c r="C87" s="619"/>
      <c r="D87" s="619"/>
      <c r="E87" s="538"/>
      <c r="F87" s="646"/>
      <c r="G87" s="312"/>
      <c r="H87" s="647"/>
      <c r="I87" s="270"/>
      <c r="J87" s="270"/>
      <c r="K87" s="512"/>
      <c r="L87" s="312"/>
      <c r="M87" s="532"/>
      <c r="N87" s="532"/>
      <c r="O87" s="503"/>
      <c r="P87" s="437"/>
      <c r="Q87" s="437"/>
      <c r="R87" s="503"/>
      <c r="S87" s="342"/>
      <c r="T87" s="342"/>
      <c r="U87" s="271"/>
      <c r="V87" s="165"/>
      <c r="W87" s="165"/>
      <c r="X87" s="258"/>
    </row>
    <row r="88" spans="1:24" x14ac:dyDescent="0.2">
      <c r="A88" s="270" t="s">
        <v>88</v>
      </c>
      <c r="B88" s="312"/>
      <c r="C88" s="666"/>
      <c r="D88" s="666"/>
      <c r="E88" s="538"/>
      <c r="F88" s="646"/>
      <c r="G88" s="312"/>
      <c r="H88" s="647"/>
      <c r="I88" s="270"/>
      <c r="J88" s="270"/>
      <c r="K88" s="512"/>
      <c r="L88" s="312"/>
      <c r="M88" s="532"/>
      <c r="N88" s="532"/>
      <c r="O88" s="503"/>
      <c r="P88" s="437"/>
      <c r="Q88" s="532"/>
      <c r="R88" s="503"/>
      <c r="S88" s="551"/>
      <c r="T88" s="342"/>
      <c r="U88" s="271"/>
      <c r="V88" s="165"/>
      <c r="W88" s="165"/>
      <c r="X88" s="258"/>
    </row>
    <row r="89" spans="1:24" x14ac:dyDescent="0.2">
      <c r="A89" s="342" t="s">
        <v>89</v>
      </c>
      <c r="B89" s="312" t="s">
        <v>19</v>
      </c>
      <c r="C89" s="666">
        <f t="shared" ref="C89:C99" si="55">D89*1.15</f>
        <v>384.94926797202743</v>
      </c>
      <c r="D89" s="666">
        <f>G89*1.11</f>
        <v>334.73849388871952</v>
      </c>
      <c r="E89" s="538">
        <f t="shared" si="54"/>
        <v>0.1100000000000001</v>
      </c>
      <c r="F89" s="668">
        <f t="shared" ref="F89:F99" si="56">G89*1.15</f>
        <v>346.8011423171418</v>
      </c>
      <c r="G89" s="645">
        <f t="shared" ref="G89:G99" si="57">J89*1.053</f>
        <v>301.5662107105581</v>
      </c>
      <c r="H89" s="647">
        <v>5.2999999999999999E-2</v>
      </c>
      <c r="I89" s="511">
        <f t="shared" ref="I89:I99" si="58">J89*1.15</f>
        <v>329.34581416632653</v>
      </c>
      <c r="J89" s="511">
        <f t="shared" ref="J89:J99" si="59">N89*1.06</f>
        <v>286.38766449245787</v>
      </c>
      <c r="K89" s="507">
        <v>0.06</v>
      </c>
      <c r="L89" s="312" t="s">
        <v>19</v>
      </c>
      <c r="M89" s="513">
        <f t="shared" ref="M89:M99" si="60">N89*1.15</f>
        <v>310.70359827011936</v>
      </c>
      <c r="N89" s="513">
        <f t="shared" ref="N89:N99" si="61">Q89*1.055</f>
        <v>270.17704197401684</v>
      </c>
      <c r="O89" s="503">
        <v>5.5E-2</v>
      </c>
      <c r="P89" s="513">
        <f>Q89*1.15</f>
        <v>294.50578035082401</v>
      </c>
      <c r="Q89" s="513">
        <f t="shared" ref="Q89:Q99" si="62">T89*1.061</f>
        <v>256.09198291376003</v>
      </c>
      <c r="R89" s="503">
        <v>6.0999999999999999E-2</v>
      </c>
      <c r="S89" s="552">
        <f t="shared" ref="S89:S90" si="63">T89*1.15</f>
        <v>277.57377978400007</v>
      </c>
      <c r="T89" s="513">
        <f t="shared" ref="T89:T99" si="64">W89*1.06</f>
        <v>241.36850416000007</v>
      </c>
      <c r="U89" s="553">
        <f t="shared" ref="U89:U99" si="65">(T89-W89)/W89</f>
        <v>6.0000000000000116E-2</v>
      </c>
      <c r="V89" s="257">
        <v>261.86205640000003</v>
      </c>
      <c r="W89" s="257">
        <v>227.70613600000004</v>
      </c>
      <c r="X89" s="258">
        <v>5.4999999999999993E-2</v>
      </c>
    </row>
    <row r="90" spans="1:24" x14ac:dyDescent="0.2">
      <c r="A90" s="342" t="s">
        <v>90</v>
      </c>
      <c r="B90" s="312" t="s">
        <v>19</v>
      </c>
      <c r="C90" s="666">
        <f t="shared" si="55"/>
        <v>384.94926797202743</v>
      </c>
      <c r="D90" s="666">
        <f t="shared" ref="D90:D99" si="66">G90*1.11</f>
        <v>334.73849388871952</v>
      </c>
      <c r="E90" s="538">
        <f t="shared" si="54"/>
        <v>0.1100000000000001</v>
      </c>
      <c r="F90" s="668">
        <f t="shared" si="56"/>
        <v>346.8011423171418</v>
      </c>
      <c r="G90" s="645">
        <f t="shared" si="57"/>
        <v>301.5662107105581</v>
      </c>
      <c r="H90" s="647">
        <v>5.2999999999999999E-2</v>
      </c>
      <c r="I90" s="511">
        <f t="shared" si="58"/>
        <v>329.34581416632653</v>
      </c>
      <c r="J90" s="511">
        <f t="shared" si="59"/>
        <v>286.38766449245787</v>
      </c>
      <c r="K90" s="507">
        <v>0.06</v>
      </c>
      <c r="L90" s="312" t="s">
        <v>19</v>
      </c>
      <c r="M90" s="513">
        <f t="shared" si="60"/>
        <v>310.70359827011936</v>
      </c>
      <c r="N90" s="513">
        <f t="shared" si="61"/>
        <v>270.17704197401684</v>
      </c>
      <c r="O90" s="503">
        <v>5.5E-2</v>
      </c>
      <c r="P90" s="513">
        <f>Q90*1.15</f>
        <v>294.50578035082401</v>
      </c>
      <c r="Q90" s="513">
        <f t="shared" si="62"/>
        <v>256.09198291376003</v>
      </c>
      <c r="R90" s="503">
        <v>6.0999999999999999E-2</v>
      </c>
      <c r="S90" s="552">
        <f t="shared" si="63"/>
        <v>277.57377978400007</v>
      </c>
      <c r="T90" s="513">
        <f t="shared" si="64"/>
        <v>241.36850416000007</v>
      </c>
      <c r="U90" s="553">
        <f t="shared" si="65"/>
        <v>6.0000000000000116E-2</v>
      </c>
      <c r="V90" s="257">
        <v>261.86205640000003</v>
      </c>
      <c r="W90" s="257">
        <v>227.70613600000004</v>
      </c>
      <c r="X90" s="258">
        <v>5.4999999999999993E-2</v>
      </c>
    </row>
    <row r="91" spans="1:24" x14ac:dyDescent="0.2">
      <c r="A91" s="270" t="s">
        <v>575</v>
      </c>
      <c r="B91" s="312"/>
      <c r="C91" s="666">
        <f t="shared" si="55"/>
        <v>2061.0375648730746</v>
      </c>
      <c r="D91" s="666">
        <f t="shared" si="66"/>
        <v>1792.2065781504998</v>
      </c>
      <c r="E91" s="538">
        <f t="shared" si="54"/>
        <v>0.11000000000000006</v>
      </c>
      <c r="F91" s="668">
        <f t="shared" si="56"/>
        <v>1856.7905989847518</v>
      </c>
      <c r="G91" s="645">
        <f t="shared" si="57"/>
        <v>1614.600520856306</v>
      </c>
      <c r="H91" s="647">
        <v>5.2999999999999999E-2</v>
      </c>
      <c r="I91" s="511">
        <f t="shared" si="58"/>
        <v>1763.3339021697548</v>
      </c>
      <c r="J91" s="511">
        <f t="shared" si="59"/>
        <v>1533.3338279737</v>
      </c>
      <c r="K91" s="507">
        <v>0.06</v>
      </c>
      <c r="L91" s="312"/>
      <c r="M91" s="513">
        <f t="shared" si="60"/>
        <v>1663.5225492167497</v>
      </c>
      <c r="N91" s="513">
        <f t="shared" si="61"/>
        <v>1446.5413471449999</v>
      </c>
      <c r="O91" s="503">
        <v>5.5E-2</v>
      </c>
      <c r="P91" s="513">
        <f>Q91*1.15</f>
        <v>1576.7986248499999</v>
      </c>
      <c r="Q91" s="513">
        <f t="shared" si="62"/>
        <v>1371.1292390000001</v>
      </c>
      <c r="R91" s="503">
        <v>6.0999999999999999E-2</v>
      </c>
      <c r="S91" s="552">
        <f>T91*1.15</f>
        <v>1486.1438500000002</v>
      </c>
      <c r="T91" s="513">
        <f>W91*1.06</f>
        <v>1292.2990000000002</v>
      </c>
      <c r="U91" s="553">
        <v>0.06</v>
      </c>
      <c r="V91" s="257">
        <f>W91*1.15</f>
        <v>1402.0225</v>
      </c>
      <c r="W91" s="257">
        <v>1219.1500000000001</v>
      </c>
      <c r="X91" s="258"/>
    </row>
    <row r="92" spans="1:24" x14ac:dyDescent="0.2">
      <c r="A92" s="342" t="s">
        <v>92</v>
      </c>
      <c r="B92" s="312" t="s">
        <v>19</v>
      </c>
      <c r="C92" s="666">
        <f t="shared" si="55"/>
        <v>4619.4005188008405</v>
      </c>
      <c r="D92" s="666">
        <f t="shared" si="66"/>
        <v>4016.8700163485573</v>
      </c>
      <c r="E92" s="538">
        <f t="shared" si="54"/>
        <v>0.11000000000000011</v>
      </c>
      <c r="F92" s="668">
        <f t="shared" si="56"/>
        <v>4161.6220890097657</v>
      </c>
      <c r="G92" s="645">
        <f t="shared" si="57"/>
        <v>3618.8018165302315</v>
      </c>
      <c r="H92" s="647">
        <v>5.2999999999999999E-2</v>
      </c>
      <c r="I92" s="511">
        <f t="shared" si="58"/>
        <v>3952.157729354004</v>
      </c>
      <c r="J92" s="511">
        <f t="shared" si="59"/>
        <v>3436.6588950904384</v>
      </c>
      <c r="K92" s="507">
        <v>0.06</v>
      </c>
      <c r="L92" s="312" t="s">
        <v>19</v>
      </c>
      <c r="M92" s="513">
        <f t="shared" si="60"/>
        <v>3728.4506880698145</v>
      </c>
      <c r="N92" s="528">
        <f t="shared" si="61"/>
        <v>3242.1310331041868</v>
      </c>
      <c r="O92" s="503">
        <v>5.5E-2</v>
      </c>
      <c r="P92" s="513">
        <f t="shared" ref="P92:P99" si="67">Q92*1.15</f>
        <v>3534.0764815827624</v>
      </c>
      <c r="Q92" s="513">
        <f t="shared" si="62"/>
        <v>3073.1099839850112</v>
      </c>
      <c r="R92" s="503">
        <v>6.0999999999999999E-2</v>
      </c>
      <c r="S92" s="552">
        <f t="shared" ref="S92:S93" si="68">T92*1.15</f>
        <v>3330.8920655822462</v>
      </c>
      <c r="T92" s="513">
        <f t="shared" si="64"/>
        <v>2896.4278831149968</v>
      </c>
      <c r="U92" s="553">
        <f t="shared" si="65"/>
        <v>6.0000000000000095E-2</v>
      </c>
      <c r="V92" s="257">
        <v>3142.3510052662696</v>
      </c>
      <c r="W92" s="257">
        <v>2732.4791350141477</v>
      </c>
      <c r="X92" s="258">
        <v>5.4999999999999882E-2</v>
      </c>
    </row>
    <row r="93" spans="1:24" x14ac:dyDescent="0.2">
      <c r="A93" s="342" t="s">
        <v>732</v>
      </c>
      <c r="B93" s="312" t="s">
        <v>19</v>
      </c>
      <c r="C93" s="666">
        <f t="shared" si="55"/>
        <v>4619.4005188008405</v>
      </c>
      <c r="D93" s="666">
        <f t="shared" si="66"/>
        <v>4016.8700163485573</v>
      </c>
      <c r="E93" s="538">
        <f t="shared" si="54"/>
        <v>0.11000000000000011</v>
      </c>
      <c r="F93" s="668">
        <f t="shared" si="56"/>
        <v>4161.6220890097657</v>
      </c>
      <c r="G93" s="645">
        <f t="shared" si="57"/>
        <v>3618.8018165302315</v>
      </c>
      <c r="H93" s="647">
        <v>5.2999999999999999E-2</v>
      </c>
      <c r="I93" s="511">
        <f t="shared" si="58"/>
        <v>3952.157729354004</v>
      </c>
      <c r="J93" s="511">
        <f t="shared" si="59"/>
        <v>3436.6588950904384</v>
      </c>
      <c r="K93" s="507">
        <v>0.06</v>
      </c>
      <c r="L93" s="312" t="s">
        <v>19</v>
      </c>
      <c r="M93" s="513">
        <f t="shared" si="60"/>
        <v>3728.4506880698145</v>
      </c>
      <c r="N93" s="528">
        <f t="shared" si="61"/>
        <v>3242.1310331041868</v>
      </c>
      <c r="O93" s="503">
        <v>5.5E-2</v>
      </c>
      <c r="P93" s="513">
        <f t="shared" si="67"/>
        <v>3534.0764815827624</v>
      </c>
      <c r="Q93" s="513">
        <f t="shared" si="62"/>
        <v>3073.1099839850112</v>
      </c>
      <c r="R93" s="503">
        <v>6.0999999999999999E-2</v>
      </c>
      <c r="S93" s="552">
        <f t="shared" si="68"/>
        <v>3330.8920655822462</v>
      </c>
      <c r="T93" s="513">
        <f t="shared" si="64"/>
        <v>2896.4278831149968</v>
      </c>
      <c r="U93" s="553">
        <f t="shared" si="65"/>
        <v>6.0000000000000095E-2</v>
      </c>
      <c r="V93" s="257">
        <v>3142.3510052662696</v>
      </c>
      <c r="W93" s="257">
        <v>2732.4791350141477</v>
      </c>
      <c r="X93" s="258">
        <v>5.4999999999999882E-2</v>
      </c>
    </row>
    <row r="94" spans="1:24" x14ac:dyDescent="0.2">
      <c r="A94" s="270" t="s">
        <v>575</v>
      </c>
      <c r="B94" s="312"/>
      <c r="C94" s="666">
        <f t="shared" si="55"/>
        <v>2061.0375648730746</v>
      </c>
      <c r="D94" s="666">
        <f t="shared" si="66"/>
        <v>1792.2065781504998</v>
      </c>
      <c r="E94" s="538">
        <f t="shared" si="54"/>
        <v>0.11000000000000006</v>
      </c>
      <c r="F94" s="668">
        <f t="shared" si="56"/>
        <v>1856.7905989847518</v>
      </c>
      <c r="G94" s="645">
        <f t="shared" si="57"/>
        <v>1614.600520856306</v>
      </c>
      <c r="H94" s="647">
        <v>5.2999999999999999E-2</v>
      </c>
      <c r="I94" s="511">
        <f t="shared" si="58"/>
        <v>1763.3339021697548</v>
      </c>
      <c r="J94" s="511">
        <f t="shared" si="59"/>
        <v>1533.3338279737</v>
      </c>
      <c r="K94" s="507">
        <v>0.06</v>
      </c>
      <c r="L94" s="312"/>
      <c r="M94" s="513">
        <f t="shared" si="60"/>
        <v>1663.5225492167497</v>
      </c>
      <c r="N94" s="513">
        <f t="shared" si="61"/>
        <v>1446.5413471449999</v>
      </c>
      <c r="O94" s="503">
        <v>5.5E-2</v>
      </c>
      <c r="P94" s="513">
        <f t="shared" si="67"/>
        <v>1576.7986248499999</v>
      </c>
      <c r="Q94" s="513">
        <f t="shared" si="62"/>
        <v>1371.1292390000001</v>
      </c>
      <c r="R94" s="503">
        <v>6.0999999999999999E-2</v>
      </c>
      <c r="S94" s="552">
        <f>T94*1.15</f>
        <v>1486.1438500000002</v>
      </c>
      <c r="T94" s="513">
        <f>W94*1.06</f>
        <v>1292.2990000000002</v>
      </c>
      <c r="U94" s="553">
        <v>0.06</v>
      </c>
      <c r="V94" s="257">
        <f>W94*1.15</f>
        <v>1402.0225</v>
      </c>
      <c r="W94" s="257">
        <v>1219.1500000000001</v>
      </c>
      <c r="X94" s="258"/>
    </row>
    <row r="95" spans="1:24" x14ac:dyDescent="0.2">
      <c r="A95" s="342" t="s">
        <v>94</v>
      </c>
      <c r="B95" s="312" t="s">
        <v>19</v>
      </c>
      <c r="C95" s="666">
        <f t="shared" si="55"/>
        <v>4619.4005188008405</v>
      </c>
      <c r="D95" s="666">
        <f t="shared" si="66"/>
        <v>4016.8700163485573</v>
      </c>
      <c r="E95" s="538">
        <f t="shared" si="54"/>
        <v>0.11000000000000011</v>
      </c>
      <c r="F95" s="668">
        <f t="shared" si="56"/>
        <v>4161.6220890097657</v>
      </c>
      <c r="G95" s="645">
        <f t="shared" si="57"/>
        <v>3618.8018165302315</v>
      </c>
      <c r="H95" s="647">
        <v>5.2999999999999999E-2</v>
      </c>
      <c r="I95" s="511">
        <f t="shared" si="58"/>
        <v>3952.157729354004</v>
      </c>
      <c r="J95" s="511">
        <f t="shared" si="59"/>
        <v>3436.6588950904384</v>
      </c>
      <c r="K95" s="507">
        <v>0.06</v>
      </c>
      <c r="L95" s="312" t="s">
        <v>19</v>
      </c>
      <c r="M95" s="513">
        <f t="shared" si="60"/>
        <v>3728.4506880698145</v>
      </c>
      <c r="N95" s="528">
        <f t="shared" si="61"/>
        <v>3242.1310331041868</v>
      </c>
      <c r="O95" s="503">
        <v>5.5E-2</v>
      </c>
      <c r="P95" s="513">
        <f t="shared" si="67"/>
        <v>3534.0764815827624</v>
      </c>
      <c r="Q95" s="513">
        <f t="shared" si="62"/>
        <v>3073.1099839850112</v>
      </c>
      <c r="R95" s="503">
        <v>6.0999999999999999E-2</v>
      </c>
      <c r="S95" s="552">
        <f t="shared" ref="S95" si="69">T95*1.15</f>
        <v>3330.8920655822462</v>
      </c>
      <c r="T95" s="513">
        <f t="shared" si="64"/>
        <v>2896.4278831149968</v>
      </c>
      <c r="U95" s="553">
        <f t="shared" si="65"/>
        <v>6.0000000000000095E-2</v>
      </c>
      <c r="V95" s="257">
        <v>3142.3510052662696</v>
      </c>
      <c r="W95" s="257">
        <v>2732.4791350141477</v>
      </c>
      <c r="X95" s="258">
        <v>5.4999999999999882E-2</v>
      </c>
    </row>
    <row r="96" spans="1:24" x14ac:dyDescent="0.2">
      <c r="A96" s="270" t="s">
        <v>575</v>
      </c>
      <c r="B96" s="312"/>
      <c r="C96" s="666">
        <f t="shared" si="55"/>
        <v>2061.0375648730746</v>
      </c>
      <c r="D96" s="666">
        <f t="shared" si="66"/>
        <v>1792.2065781504998</v>
      </c>
      <c r="E96" s="538">
        <f t="shared" si="54"/>
        <v>0.11000000000000006</v>
      </c>
      <c r="F96" s="668">
        <f t="shared" si="56"/>
        <v>1856.7905989847518</v>
      </c>
      <c r="G96" s="645">
        <f t="shared" si="57"/>
        <v>1614.600520856306</v>
      </c>
      <c r="H96" s="647">
        <v>5.2999999999999999E-2</v>
      </c>
      <c r="I96" s="511">
        <f t="shared" si="58"/>
        <v>1763.3339021697548</v>
      </c>
      <c r="J96" s="511">
        <f t="shared" si="59"/>
        <v>1533.3338279737</v>
      </c>
      <c r="K96" s="507">
        <v>0.06</v>
      </c>
      <c r="L96" s="312"/>
      <c r="M96" s="513">
        <f t="shared" si="60"/>
        <v>1663.5225492167497</v>
      </c>
      <c r="N96" s="513">
        <f t="shared" si="61"/>
        <v>1446.5413471449999</v>
      </c>
      <c r="O96" s="503">
        <v>5.5E-2</v>
      </c>
      <c r="P96" s="513">
        <f t="shared" si="67"/>
        <v>1576.7986248499999</v>
      </c>
      <c r="Q96" s="513">
        <f t="shared" si="62"/>
        <v>1371.1292390000001</v>
      </c>
      <c r="R96" s="503">
        <v>6.0999999999999999E-2</v>
      </c>
      <c r="S96" s="552">
        <f>T96*1.15</f>
        <v>1486.1438500000002</v>
      </c>
      <c r="T96" s="513">
        <f>W96*1.06</f>
        <v>1292.2990000000002</v>
      </c>
      <c r="U96" s="553">
        <v>0.06</v>
      </c>
      <c r="V96" s="257">
        <f>W96*1.15</f>
        <v>1402.0225</v>
      </c>
      <c r="W96" s="257">
        <v>1219.1500000000001</v>
      </c>
      <c r="X96" s="258"/>
    </row>
    <row r="97" spans="1:24" x14ac:dyDescent="0.2">
      <c r="A97" s="342" t="s">
        <v>95</v>
      </c>
      <c r="B97" s="312" t="s">
        <v>19</v>
      </c>
      <c r="C97" s="666">
        <f t="shared" si="55"/>
        <v>4619.4005188008405</v>
      </c>
      <c r="D97" s="666">
        <f t="shared" si="66"/>
        <v>4016.8700163485573</v>
      </c>
      <c r="E97" s="538">
        <f t="shared" si="54"/>
        <v>0.11000000000000011</v>
      </c>
      <c r="F97" s="668">
        <f t="shared" si="56"/>
        <v>4161.6220890097657</v>
      </c>
      <c r="G97" s="645">
        <f t="shared" si="57"/>
        <v>3618.8018165302315</v>
      </c>
      <c r="H97" s="647">
        <v>5.2999999999999999E-2</v>
      </c>
      <c r="I97" s="511">
        <f t="shared" si="58"/>
        <v>3952.157729354004</v>
      </c>
      <c r="J97" s="511">
        <f t="shared" si="59"/>
        <v>3436.6588950904384</v>
      </c>
      <c r="K97" s="507">
        <v>0.06</v>
      </c>
      <c r="L97" s="312" t="s">
        <v>19</v>
      </c>
      <c r="M97" s="513">
        <f t="shared" si="60"/>
        <v>3728.4506880698145</v>
      </c>
      <c r="N97" s="528">
        <f t="shared" si="61"/>
        <v>3242.1310331041868</v>
      </c>
      <c r="O97" s="503">
        <v>5.5E-2</v>
      </c>
      <c r="P97" s="513">
        <f t="shared" si="67"/>
        <v>3534.0764815827624</v>
      </c>
      <c r="Q97" s="513">
        <f t="shared" si="62"/>
        <v>3073.1099839850112</v>
      </c>
      <c r="R97" s="503">
        <v>6.0999999999999999E-2</v>
      </c>
      <c r="S97" s="552">
        <f t="shared" ref="S97" si="70">T97*1.15</f>
        <v>3330.8920655822462</v>
      </c>
      <c r="T97" s="513">
        <f t="shared" si="64"/>
        <v>2896.4278831149968</v>
      </c>
      <c r="U97" s="553">
        <f t="shared" si="65"/>
        <v>6.0000000000000095E-2</v>
      </c>
      <c r="V97" s="257">
        <v>3142.3510052662696</v>
      </c>
      <c r="W97" s="257">
        <v>2732.4791350141477</v>
      </c>
      <c r="X97" s="258">
        <v>5.4999999999999882E-2</v>
      </c>
    </row>
    <row r="98" spans="1:24" x14ac:dyDescent="0.2">
      <c r="A98" s="270" t="s">
        <v>575</v>
      </c>
      <c r="B98" s="312"/>
      <c r="C98" s="666">
        <f t="shared" si="55"/>
        <v>2061.0375648730746</v>
      </c>
      <c r="D98" s="666">
        <f t="shared" si="66"/>
        <v>1792.2065781504998</v>
      </c>
      <c r="E98" s="538">
        <f t="shared" si="54"/>
        <v>0.11000000000000006</v>
      </c>
      <c r="F98" s="668">
        <f t="shared" si="56"/>
        <v>1856.7905989847518</v>
      </c>
      <c r="G98" s="645">
        <f t="shared" si="57"/>
        <v>1614.600520856306</v>
      </c>
      <c r="H98" s="647">
        <v>5.2999999999999999E-2</v>
      </c>
      <c r="I98" s="511">
        <f t="shared" si="58"/>
        <v>1763.3339021697548</v>
      </c>
      <c r="J98" s="511">
        <f t="shared" si="59"/>
        <v>1533.3338279737</v>
      </c>
      <c r="K98" s="507">
        <v>0.06</v>
      </c>
      <c r="L98" s="312"/>
      <c r="M98" s="513">
        <f t="shared" si="60"/>
        <v>1663.5225492167497</v>
      </c>
      <c r="N98" s="513">
        <f t="shared" si="61"/>
        <v>1446.5413471449999</v>
      </c>
      <c r="O98" s="503">
        <v>5.5E-2</v>
      </c>
      <c r="P98" s="513">
        <f t="shared" si="67"/>
        <v>1576.7986248499999</v>
      </c>
      <c r="Q98" s="513">
        <f t="shared" si="62"/>
        <v>1371.1292390000001</v>
      </c>
      <c r="R98" s="503">
        <v>6.0999999999999999E-2</v>
      </c>
      <c r="S98" s="552">
        <f>T98*1.15</f>
        <v>1486.1438500000002</v>
      </c>
      <c r="T98" s="513">
        <f>W98*1.06</f>
        <v>1292.2990000000002</v>
      </c>
      <c r="U98" s="553">
        <v>0.06</v>
      </c>
      <c r="V98" s="257">
        <f>W98*1.15</f>
        <v>1402.0225</v>
      </c>
      <c r="W98" s="257">
        <v>1219.1500000000001</v>
      </c>
      <c r="X98" s="258"/>
    </row>
    <row r="99" spans="1:24" x14ac:dyDescent="0.2">
      <c r="A99" s="342" t="s">
        <v>96</v>
      </c>
      <c r="B99" s="312" t="s">
        <v>19</v>
      </c>
      <c r="C99" s="666">
        <f t="shared" si="55"/>
        <v>4619.3912156643291</v>
      </c>
      <c r="D99" s="666">
        <f t="shared" si="66"/>
        <v>4016.8619266646347</v>
      </c>
      <c r="E99" s="538">
        <f t="shared" si="54"/>
        <v>0.11000000000000015</v>
      </c>
      <c r="F99" s="668">
        <f t="shared" si="56"/>
        <v>4161.6137078057018</v>
      </c>
      <c r="G99" s="645">
        <f t="shared" si="57"/>
        <v>3618.7945285266974</v>
      </c>
      <c r="H99" s="647">
        <v>5.2999999999999999E-2</v>
      </c>
      <c r="I99" s="511">
        <f t="shared" si="58"/>
        <v>3952.1497699959182</v>
      </c>
      <c r="J99" s="511">
        <f t="shared" si="59"/>
        <v>3436.6519739094942</v>
      </c>
      <c r="K99" s="507">
        <v>0.06</v>
      </c>
      <c r="L99" s="312" t="s">
        <v>19</v>
      </c>
      <c r="M99" s="513">
        <f t="shared" si="60"/>
        <v>3728.4431792414321</v>
      </c>
      <c r="N99" s="528">
        <f t="shared" si="61"/>
        <v>3242.1245036882019</v>
      </c>
      <c r="O99" s="503">
        <v>5.5E-2</v>
      </c>
      <c r="P99" s="513">
        <f t="shared" si="67"/>
        <v>3534.0693642098881</v>
      </c>
      <c r="Q99" s="513">
        <f t="shared" si="62"/>
        <v>3073.1037949651204</v>
      </c>
      <c r="R99" s="503">
        <f>(Q99-T99)/T99</f>
        <v>6.099999999999995E-2</v>
      </c>
      <c r="S99" s="552">
        <f t="shared" ref="S99" si="71">T99*1.15</f>
        <v>3330.8853574080003</v>
      </c>
      <c r="T99" s="513">
        <f t="shared" si="64"/>
        <v>2896.4220499200005</v>
      </c>
      <c r="U99" s="553">
        <f t="shared" si="65"/>
        <v>6.0000000000000123E-2</v>
      </c>
      <c r="V99" s="257">
        <v>3142.3446767999999</v>
      </c>
      <c r="W99" s="257">
        <v>2732.4736320000002</v>
      </c>
      <c r="X99" s="258">
        <v>5.4999999999999952E-2</v>
      </c>
    </row>
    <row r="100" spans="1:24" x14ac:dyDescent="0.2">
      <c r="A100" s="342"/>
      <c r="B100" s="312"/>
      <c r="C100" s="666"/>
      <c r="D100" s="666"/>
      <c r="E100" s="538"/>
      <c r="F100" s="646"/>
      <c r="G100" s="312"/>
      <c r="H100" s="647"/>
      <c r="I100" s="342"/>
      <c r="J100" s="342"/>
      <c r="K100" s="512"/>
      <c r="L100" s="312"/>
      <c r="M100" s="513"/>
      <c r="N100" s="528"/>
      <c r="O100" s="503"/>
      <c r="P100" s="513"/>
      <c r="Q100" s="513"/>
      <c r="R100" s="503"/>
      <c r="S100" s="552"/>
      <c r="T100" s="513"/>
      <c r="U100" s="553"/>
      <c r="V100" s="257"/>
      <c r="W100" s="257"/>
      <c r="X100" s="258"/>
    </row>
    <row r="101" spans="1:24" x14ac:dyDescent="0.2">
      <c r="A101" s="270" t="s">
        <v>97</v>
      </c>
      <c r="B101" s="312"/>
      <c r="C101" s="666"/>
      <c r="D101" s="666"/>
      <c r="E101" s="538"/>
      <c r="F101" s="646"/>
      <c r="G101" s="312"/>
      <c r="H101" s="647"/>
      <c r="I101" s="270"/>
      <c r="J101" s="270"/>
      <c r="K101" s="512"/>
      <c r="L101" s="312"/>
      <c r="M101" s="513"/>
      <c r="N101" s="513"/>
      <c r="O101" s="503"/>
      <c r="P101" s="513"/>
      <c r="Q101" s="513"/>
      <c r="R101" s="503"/>
      <c r="S101" s="514"/>
      <c r="T101" s="514"/>
      <c r="U101" s="271"/>
      <c r="V101" s="165"/>
      <c r="W101" s="165"/>
      <c r="X101" s="258"/>
    </row>
    <row r="102" spans="1:24" x14ac:dyDescent="0.2">
      <c r="A102" s="342" t="s">
        <v>98</v>
      </c>
      <c r="B102" s="312"/>
      <c r="C102" s="666"/>
      <c r="D102" s="666"/>
      <c r="E102" s="538"/>
      <c r="F102" s="646"/>
      <c r="G102" s="312"/>
      <c r="H102" s="647"/>
      <c r="I102" s="342"/>
      <c r="J102" s="342"/>
      <c r="K102" s="512"/>
      <c r="L102" s="312"/>
      <c r="M102" s="513"/>
      <c r="N102" s="513"/>
      <c r="O102" s="503"/>
      <c r="P102" s="513"/>
      <c r="Q102" s="513"/>
      <c r="R102" s="503"/>
      <c r="S102" s="514"/>
      <c r="T102" s="514"/>
      <c r="U102" s="271"/>
      <c r="V102" s="165"/>
      <c r="W102" s="165"/>
      <c r="X102" s="258"/>
    </row>
    <row r="103" spans="1:24" x14ac:dyDescent="0.2">
      <c r="A103" s="342" t="s">
        <v>99</v>
      </c>
      <c r="B103" s="312"/>
      <c r="C103" s="666"/>
      <c r="D103" s="666"/>
      <c r="E103" s="538"/>
      <c r="F103" s="646"/>
      <c r="G103" s="312"/>
      <c r="H103" s="647"/>
      <c r="I103" s="342"/>
      <c r="J103" s="342"/>
      <c r="K103" s="512"/>
      <c r="L103" s="312"/>
      <c r="M103" s="513"/>
      <c r="N103" s="513"/>
      <c r="O103" s="503"/>
      <c r="P103" s="513"/>
      <c r="Q103" s="513"/>
      <c r="R103" s="503"/>
      <c r="S103" s="514"/>
      <c r="T103" s="514"/>
      <c r="U103" s="271"/>
      <c r="V103" s="165"/>
      <c r="W103" s="165"/>
      <c r="X103" s="258"/>
    </row>
    <row r="104" spans="1:24" x14ac:dyDescent="0.2">
      <c r="A104" s="376"/>
      <c r="B104" s="255"/>
      <c r="C104" s="746"/>
      <c r="D104" s="746"/>
      <c r="E104" s="538"/>
      <c r="F104" s="571"/>
      <c r="G104" s="255"/>
      <c r="H104" s="803"/>
      <c r="I104" s="376"/>
      <c r="J104" s="376"/>
      <c r="K104" s="507"/>
      <c r="L104" s="255"/>
      <c r="M104" s="254"/>
      <c r="N104" s="254"/>
      <c r="O104" s="255"/>
      <c r="P104" s="254"/>
      <c r="Q104" s="254"/>
      <c r="R104" s="508"/>
      <c r="S104" s="254"/>
      <c r="T104" s="254"/>
      <c r="U104" s="255"/>
    </row>
    <row r="105" spans="1:24" x14ac:dyDescent="0.2">
      <c r="A105" s="270" t="s">
        <v>100</v>
      </c>
      <c r="B105" s="312"/>
      <c r="C105" s="666"/>
      <c r="D105" s="666"/>
      <c r="E105" s="538"/>
      <c r="F105" s="646"/>
      <c r="G105" s="312"/>
      <c r="H105" s="647"/>
      <c r="I105" s="270"/>
      <c r="J105" s="270"/>
      <c r="K105" s="512"/>
      <c r="L105" s="312"/>
      <c r="M105" s="532"/>
      <c r="N105" s="532"/>
      <c r="O105" s="503"/>
      <c r="P105" s="437"/>
      <c r="Q105" s="437"/>
      <c r="R105" s="503"/>
      <c r="S105" s="342"/>
      <c r="T105" s="342"/>
      <c r="U105" s="271"/>
      <c r="V105" s="165"/>
      <c r="W105" s="165"/>
      <c r="X105" s="258"/>
    </row>
    <row r="106" spans="1:24" x14ac:dyDescent="0.2">
      <c r="A106" s="342" t="s">
        <v>574</v>
      </c>
      <c r="B106" s="312" t="s">
        <v>19</v>
      </c>
      <c r="C106" s="666">
        <f>D106*1.15</f>
        <v>7458.2689920462708</v>
      </c>
      <c r="D106" s="666">
        <f>G106*1.06</f>
        <v>6485.4512974315403</v>
      </c>
      <c r="E106" s="538">
        <v>0.06</v>
      </c>
      <c r="F106" s="668">
        <f>G106*1.15</f>
        <v>7036.1028226851604</v>
      </c>
      <c r="G106" s="645">
        <f>J106*1.053</f>
        <v>6118.3502805957924</v>
      </c>
      <c r="H106" s="647">
        <v>5.2999999999999999E-2</v>
      </c>
      <c r="I106" s="511">
        <f>J106*1.15</f>
        <v>6681.9589959023369</v>
      </c>
      <c r="J106" s="511">
        <f>N106*1.06</f>
        <v>5810.3991268715981</v>
      </c>
      <c r="K106" s="507">
        <v>0.06</v>
      </c>
      <c r="L106" s="312" t="s">
        <v>19</v>
      </c>
      <c r="M106" s="513">
        <f>N106*1.15</f>
        <v>6303.7349017946581</v>
      </c>
      <c r="N106" s="528">
        <f>Q106*1.055</f>
        <v>5481.5086102562245</v>
      </c>
      <c r="O106" s="503">
        <v>5.5E-2</v>
      </c>
      <c r="P106" s="513">
        <f>Q106*1.15</f>
        <v>5975.1041723172111</v>
      </c>
      <c r="Q106" s="513">
        <f>T106*1.061</f>
        <v>5195.7427585367059</v>
      </c>
      <c r="R106" s="503">
        <v>6.0999999999999999E-2</v>
      </c>
      <c r="S106" s="514">
        <f t="shared" ref="S106:S107" si="72">T106*1.15</f>
        <v>5631.5779192433656</v>
      </c>
      <c r="T106" s="513">
        <f t="shared" ref="T106:T107" si="73">W106*1.06</f>
        <v>4897.0242776029272</v>
      </c>
      <c r="U106" s="553">
        <f t="shared" ref="U106:U107" si="74">(T106-W106)/W106</f>
        <v>6.0000000000000032E-2</v>
      </c>
      <c r="V106" s="257">
        <v>5312.8093577767604</v>
      </c>
      <c r="W106" s="257">
        <v>4619.8342241537048</v>
      </c>
      <c r="X106" s="258">
        <v>5.4999999999999931E-2</v>
      </c>
    </row>
    <row r="107" spans="1:24" x14ac:dyDescent="0.2">
      <c r="A107" s="342" t="s">
        <v>102</v>
      </c>
      <c r="B107" s="312" t="s">
        <v>19</v>
      </c>
      <c r="C107" s="666">
        <f>D107*1.15</f>
        <v>5489.1465712490053</v>
      </c>
      <c r="D107" s="666">
        <f>G107*1.06</f>
        <v>4773.1709315208745</v>
      </c>
      <c r="E107" s="538">
        <v>0.06</v>
      </c>
      <c r="F107" s="668">
        <f>G107*1.15</f>
        <v>5178.4401615556653</v>
      </c>
      <c r="G107" s="645">
        <f>J107*1.053</f>
        <v>4502.9914448310137</v>
      </c>
      <c r="H107" s="647">
        <v>5.2999999999999999E-2</v>
      </c>
      <c r="I107" s="511">
        <f>J107*1.15</f>
        <v>4917.7969245542881</v>
      </c>
      <c r="J107" s="511">
        <f>N107*1.06</f>
        <v>4276.3451517863377</v>
      </c>
      <c r="K107" s="507">
        <v>0.06</v>
      </c>
      <c r="L107" s="312" t="s">
        <v>19</v>
      </c>
      <c r="M107" s="513">
        <f>N107*1.15</f>
        <v>4639.4310609002714</v>
      </c>
      <c r="N107" s="528">
        <f>Q107*1.055</f>
        <v>4034.2878790437148</v>
      </c>
      <c r="O107" s="503">
        <v>5.5E-2</v>
      </c>
      <c r="P107" s="513">
        <f>Q107*1.15</f>
        <v>4397.5649866353288</v>
      </c>
      <c r="Q107" s="513">
        <f>T107*1.061</f>
        <v>3823.9695535959386</v>
      </c>
      <c r="R107" s="503">
        <v>6.0999999999999999E-2</v>
      </c>
      <c r="S107" s="514">
        <f t="shared" si="72"/>
        <v>4144.7360854244389</v>
      </c>
      <c r="T107" s="513">
        <f t="shared" si="73"/>
        <v>3604.1183351516861</v>
      </c>
      <c r="U107" s="553">
        <f t="shared" si="74"/>
        <v>6.000000000000006E-2</v>
      </c>
      <c r="V107" s="257">
        <v>3910.1283824758852</v>
      </c>
      <c r="W107" s="257">
        <v>3400.1116369355527</v>
      </c>
      <c r="X107" s="258">
        <v>5.4999999999999986E-2</v>
      </c>
    </row>
    <row r="108" spans="1:24" x14ac:dyDescent="0.2">
      <c r="A108" s="342"/>
      <c r="B108" s="312"/>
      <c r="C108" s="666"/>
      <c r="D108" s="666"/>
      <c r="E108" s="538"/>
      <c r="F108" s="780"/>
      <c r="G108" s="619"/>
      <c r="H108" s="647"/>
      <c r="I108" s="342"/>
      <c r="J108" s="342"/>
      <c r="K108" s="512"/>
      <c r="L108" s="312"/>
      <c r="M108" s="513"/>
      <c r="N108" s="528"/>
      <c r="O108" s="503"/>
      <c r="P108" s="513"/>
      <c r="Q108" s="513"/>
      <c r="R108" s="503"/>
      <c r="S108" s="514"/>
      <c r="T108" s="513"/>
      <c r="U108" s="553"/>
      <c r="V108" s="257"/>
      <c r="W108" s="257"/>
      <c r="X108" s="258"/>
    </row>
    <row r="109" spans="1:24" x14ac:dyDescent="0.2">
      <c r="A109" s="270" t="s">
        <v>103</v>
      </c>
      <c r="B109" s="312"/>
      <c r="C109" s="666"/>
      <c r="D109" s="666"/>
      <c r="E109" s="538"/>
      <c r="F109" s="780"/>
      <c r="G109" s="619"/>
      <c r="H109" s="647"/>
      <c r="I109" s="270"/>
      <c r="J109" s="270"/>
      <c r="K109" s="512"/>
      <c r="L109" s="312"/>
      <c r="M109" s="513"/>
      <c r="N109" s="513"/>
      <c r="O109" s="503"/>
      <c r="P109" s="513"/>
      <c r="Q109" s="513"/>
      <c r="R109" s="503"/>
      <c r="S109" s="514"/>
      <c r="T109" s="514"/>
      <c r="U109" s="271"/>
      <c r="V109" s="165"/>
      <c r="W109" s="165"/>
      <c r="X109" s="258"/>
    </row>
    <row r="110" spans="1:24" x14ac:dyDescent="0.2">
      <c r="A110" s="342" t="s">
        <v>104</v>
      </c>
      <c r="B110" s="312" t="s">
        <v>19</v>
      </c>
      <c r="C110" s="666">
        <f>D110*1.15</f>
        <v>685.766135354158</v>
      </c>
      <c r="D110" s="666">
        <f>G110*1.11</f>
        <v>596.31837856883305</v>
      </c>
      <c r="E110" s="538">
        <f t="shared" si="54"/>
        <v>0.11000000000000007</v>
      </c>
      <c r="F110" s="668">
        <f>G110*1.15</f>
        <v>617.80732914788996</v>
      </c>
      <c r="G110" s="645">
        <f>J110*1.053</f>
        <v>537.22376447642614</v>
      </c>
      <c r="H110" s="647">
        <v>5.2999999999999999E-2</v>
      </c>
      <c r="I110" s="511">
        <f>J110*1.15</f>
        <v>586.71161362572661</v>
      </c>
      <c r="J110" s="511">
        <f>N110*1.06</f>
        <v>510.18401184845794</v>
      </c>
      <c r="K110" s="507">
        <v>0.06</v>
      </c>
      <c r="L110" s="312" t="s">
        <v>19</v>
      </c>
      <c r="M110" s="513">
        <f>N110*1.15</f>
        <v>553.50152228842126</v>
      </c>
      <c r="N110" s="528">
        <f>Q110*1.055</f>
        <v>481.30567155514899</v>
      </c>
      <c r="O110" s="503">
        <v>5.5E-2</v>
      </c>
      <c r="P110" s="513">
        <f t="shared" ref="P110:P111" si="75">Q110*1.15</f>
        <v>524.64599269044675</v>
      </c>
      <c r="Q110" s="513">
        <f>T110*1.061</f>
        <v>456.21390668734506</v>
      </c>
      <c r="R110" s="503">
        <v>6.0999999999999999E-2</v>
      </c>
      <c r="S110" s="514">
        <f t="shared" ref="S110:S111" si="76">T110*1.15</f>
        <v>494.48255672992161</v>
      </c>
      <c r="T110" s="513">
        <f t="shared" ref="T110:T111" si="77">W110*1.06</f>
        <v>429.9848319390623</v>
      </c>
      <c r="U110" s="553">
        <f t="shared" ref="U110:U111" si="78">(T110-W110)/W110</f>
        <v>6.0000000000000012E-2</v>
      </c>
      <c r="V110" s="257">
        <v>466.49297804709585</v>
      </c>
      <c r="W110" s="257">
        <v>405.6460678670399</v>
      </c>
      <c r="X110" s="258">
        <v>5.4999999999999889E-2</v>
      </c>
    </row>
    <row r="111" spans="1:24" x14ac:dyDescent="0.2">
      <c r="A111" s="342" t="s">
        <v>105</v>
      </c>
      <c r="B111" s="312" t="s">
        <v>19</v>
      </c>
      <c r="C111" s="666">
        <f>D111*1.15</f>
        <v>604.9152843484984</v>
      </c>
      <c r="D111" s="666">
        <f>G111*1.11</f>
        <v>526.01329073782472</v>
      </c>
      <c r="E111" s="538">
        <f t="shared" si="54"/>
        <v>0.11000000000000018</v>
      </c>
      <c r="F111" s="668">
        <f>G111*1.15</f>
        <v>544.96872463828674</v>
      </c>
      <c r="G111" s="645">
        <f>J111*1.053</f>
        <v>473.88584751155372</v>
      </c>
      <c r="H111" s="647">
        <v>5.2999999999999999E-2</v>
      </c>
      <c r="I111" s="511">
        <f>J111*1.15</f>
        <v>517.53914970397602</v>
      </c>
      <c r="J111" s="511">
        <f>N111*1.06</f>
        <v>450.03404322084879</v>
      </c>
      <c r="K111" s="507">
        <v>0.06</v>
      </c>
      <c r="L111" s="312" t="s">
        <v>19</v>
      </c>
      <c r="M111" s="513">
        <f>N111*1.15</f>
        <v>488.24448085280756</v>
      </c>
      <c r="N111" s="528">
        <f>Q111*1.055</f>
        <v>424.56041813287618</v>
      </c>
      <c r="O111" s="503">
        <v>5.5E-2</v>
      </c>
      <c r="P111" s="513">
        <f t="shared" si="75"/>
        <v>462.79097711166594</v>
      </c>
      <c r="Q111" s="513">
        <f>T111*1.061</f>
        <v>402.42693661883999</v>
      </c>
      <c r="R111" s="503">
        <v>6.0999999999999999E-2</v>
      </c>
      <c r="S111" s="514">
        <f t="shared" si="76"/>
        <v>436.18376730599999</v>
      </c>
      <c r="T111" s="513">
        <f t="shared" si="77"/>
        <v>379.29023244000001</v>
      </c>
      <c r="U111" s="553">
        <f t="shared" si="78"/>
        <v>6.0000000000000095E-2</v>
      </c>
      <c r="V111" s="257">
        <v>411.49412009999992</v>
      </c>
      <c r="W111" s="257">
        <v>357.82097399999998</v>
      </c>
      <c r="X111" s="258">
        <v>5.4999999999999861E-2</v>
      </c>
    </row>
    <row r="112" spans="1:24" x14ac:dyDescent="0.2">
      <c r="A112" s="270" t="s">
        <v>701</v>
      </c>
      <c r="B112" s="312"/>
      <c r="C112" s="666"/>
      <c r="D112" s="666"/>
      <c r="E112" s="538"/>
      <c r="F112" s="780"/>
      <c r="G112" s="619"/>
      <c r="H112" s="647"/>
      <c r="I112" s="270"/>
      <c r="J112" s="270"/>
      <c r="K112" s="512"/>
      <c r="L112" s="312"/>
      <c r="M112" s="513"/>
      <c r="N112" s="513"/>
      <c r="O112" s="503"/>
      <c r="P112" s="513"/>
      <c r="Q112" s="513"/>
      <c r="R112" s="503"/>
      <c r="S112" s="514"/>
      <c r="T112" s="513"/>
      <c r="U112" s="554"/>
      <c r="V112" s="165"/>
      <c r="W112" s="165"/>
      <c r="X112" s="258"/>
    </row>
    <row r="113" spans="1:24" x14ac:dyDescent="0.2">
      <c r="A113" s="270" t="s">
        <v>726</v>
      </c>
      <c r="B113" s="312"/>
      <c r="C113" s="666"/>
      <c r="D113" s="666"/>
      <c r="E113" s="538"/>
      <c r="F113" s="780"/>
      <c r="G113" s="619"/>
      <c r="H113" s="647"/>
      <c r="I113" s="270"/>
      <c r="J113" s="270"/>
      <c r="K113" s="512"/>
      <c r="L113" s="312"/>
      <c r="M113" s="513"/>
      <c r="N113" s="513"/>
      <c r="O113" s="503"/>
      <c r="P113" s="513"/>
      <c r="Q113" s="513"/>
      <c r="R113" s="503"/>
      <c r="S113" s="514"/>
      <c r="T113" s="513"/>
      <c r="U113" s="553"/>
      <c r="V113" s="257"/>
      <c r="W113" s="257"/>
      <c r="X113" s="258"/>
    </row>
    <row r="114" spans="1:24" x14ac:dyDescent="0.2">
      <c r="A114" s="342" t="s">
        <v>728</v>
      </c>
      <c r="B114" s="312" t="s">
        <v>19</v>
      </c>
      <c r="C114" s="666">
        <f>D114*1.15</f>
        <v>685.77278283292662</v>
      </c>
      <c r="D114" s="666">
        <f>G114*1.11</f>
        <v>596.32415898515364</v>
      </c>
      <c r="E114" s="538">
        <f t="shared" si="54"/>
        <v>0.11000000000000001</v>
      </c>
      <c r="F114" s="668">
        <f>G114*1.15</f>
        <v>617.8133178675015</v>
      </c>
      <c r="G114" s="645">
        <f>J114*1.053</f>
        <v>537.22897205869697</v>
      </c>
      <c r="H114" s="647">
        <v>5.2999999999999999E-2</v>
      </c>
      <c r="I114" s="511">
        <f>J114*1.15</f>
        <v>586.71730091880488</v>
      </c>
      <c r="J114" s="511">
        <f>N114*1.06</f>
        <v>510.18895732069996</v>
      </c>
      <c r="K114" s="507">
        <v>0.06</v>
      </c>
      <c r="L114" s="312" t="s">
        <v>19</v>
      </c>
      <c r="M114" s="513">
        <f>N114*1.15</f>
        <v>553.50688765924986</v>
      </c>
      <c r="N114" s="528">
        <f>Q114*1.055</f>
        <v>481.31033709499991</v>
      </c>
      <c r="O114" s="503">
        <v>5.5E-2</v>
      </c>
      <c r="P114" s="513">
        <f>Q114*1.15</f>
        <v>524.65107834999992</v>
      </c>
      <c r="Q114" s="513">
        <f>T114*1.061</f>
        <v>456.21832899999993</v>
      </c>
      <c r="R114" s="503">
        <v>6.0999999999999999E-2</v>
      </c>
      <c r="S114" s="514">
        <f>T114*1.15</f>
        <v>494.48734999999994</v>
      </c>
      <c r="T114" s="513">
        <v>429.98899999999998</v>
      </c>
      <c r="U114" s="553">
        <f t="shared" ref="U114" si="79">(T114-W114)/W114</f>
        <v>0.06</v>
      </c>
      <c r="V114" s="257">
        <v>466.49749999999995</v>
      </c>
      <c r="W114" s="257">
        <v>405.65</v>
      </c>
      <c r="X114" s="258">
        <v>5.5E-2</v>
      </c>
    </row>
    <row r="115" spans="1:24" ht="25.5" x14ac:dyDescent="0.2">
      <c r="A115" s="342" t="s">
        <v>885</v>
      </c>
      <c r="B115" s="312" t="s">
        <v>19</v>
      </c>
      <c r="C115" s="666">
        <f>D115*1.15</f>
        <v>15.151181627699325</v>
      </c>
      <c r="D115" s="666">
        <f>G115*1.11</f>
        <v>13.174940545825502</v>
      </c>
      <c r="E115" s="538">
        <f t="shared" si="54"/>
        <v>0.11000000000000008</v>
      </c>
      <c r="F115" s="668">
        <f>G115*1.15</f>
        <v>13.649713178107499</v>
      </c>
      <c r="G115" s="645">
        <f>J115*1.053</f>
        <v>11.86931580705</v>
      </c>
      <c r="H115" s="647">
        <v>5.2999999999999999E-2</v>
      </c>
      <c r="I115" s="511">
        <f>J115*1.15</f>
        <v>12.9626905775</v>
      </c>
      <c r="J115" s="511">
        <f>N115*1.06</f>
        <v>11.27190485</v>
      </c>
      <c r="K115" s="507">
        <v>0.06</v>
      </c>
      <c r="L115" s="312" t="s">
        <v>19</v>
      </c>
      <c r="M115" s="513">
        <f>N115*1.15</f>
        <v>12.228953374999998</v>
      </c>
      <c r="N115" s="528">
        <f>Q115*1.055</f>
        <v>10.633872499999999</v>
      </c>
      <c r="O115" s="503">
        <v>5.5E-2</v>
      </c>
      <c r="P115" s="513">
        <f>Q115*1.15</f>
        <v>11.591424999999999</v>
      </c>
      <c r="Q115" s="513">
        <f>9.5*1.061</f>
        <v>10.079499999999999</v>
      </c>
      <c r="R115" s="503"/>
      <c r="S115" s="514"/>
      <c r="T115" s="513" t="s">
        <v>727</v>
      </c>
      <c r="U115" s="553"/>
      <c r="V115" s="257"/>
      <c r="W115" s="257"/>
      <c r="X115" s="258"/>
    </row>
    <row r="116" spans="1:24" x14ac:dyDescent="0.2">
      <c r="A116" s="342"/>
      <c r="B116" s="312"/>
      <c r="C116" s="666"/>
      <c r="D116" s="666"/>
      <c r="E116" s="538"/>
      <c r="F116" s="646"/>
      <c r="G116" s="312"/>
      <c r="H116" s="647"/>
      <c r="I116" s="342"/>
      <c r="J116" s="342"/>
      <c r="K116" s="512"/>
      <c r="L116" s="312"/>
      <c r="M116" s="513"/>
      <c r="N116" s="528"/>
      <c r="O116" s="503"/>
      <c r="P116" s="513"/>
      <c r="Q116" s="513"/>
      <c r="R116" s="503"/>
      <c r="S116" s="514"/>
      <c r="T116" s="513"/>
      <c r="U116" s="553"/>
      <c r="V116" s="257"/>
      <c r="W116" s="257"/>
      <c r="X116" s="258"/>
    </row>
    <row r="117" spans="1:24" x14ac:dyDescent="0.2">
      <c r="A117" s="399" t="s">
        <v>221</v>
      </c>
      <c r="B117" s="312"/>
      <c r="C117" s="666"/>
      <c r="D117" s="666"/>
      <c r="E117" s="538"/>
      <c r="F117" s="646"/>
      <c r="G117" s="312"/>
      <c r="H117" s="647"/>
      <c r="I117" s="399"/>
      <c r="J117" s="399"/>
      <c r="K117" s="512"/>
      <c r="L117" s="312"/>
      <c r="M117" s="513"/>
      <c r="N117" s="528"/>
      <c r="O117" s="503"/>
      <c r="P117" s="513"/>
      <c r="Q117" s="513"/>
      <c r="R117" s="503"/>
      <c r="S117" s="513"/>
      <c r="T117" s="513"/>
      <c r="U117" s="312"/>
      <c r="V117" s="165"/>
      <c r="W117" s="165"/>
      <c r="X117" s="258"/>
    </row>
    <row r="118" spans="1:24" x14ac:dyDescent="0.2">
      <c r="A118" s="238" t="s">
        <v>729</v>
      </c>
      <c r="B118" s="312" t="s">
        <v>19</v>
      </c>
      <c r="C118" s="666">
        <f>D118*1.15</f>
        <v>18.200900190427738</v>
      </c>
      <c r="D118" s="666">
        <f>G118*1.06</f>
        <v>15.826869730806731</v>
      </c>
      <c r="E118" s="538">
        <f t="shared" si="54"/>
        <v>6.0000000000000074E-2</v>
      </c>
      <c r="F118" s="668">
        <f>G118*1.15</f>
        <v>17.170660557007299</v>
      </c>
      <c r="G118" s="645">
        <f>J118*1.053</f>
        <v>14.931009180006349</v>
      </c>
      <c r="H118" s="647">
        <v>5.2999999999999999E-2</v>
      </c>
      <c r="I118" s="511">
        <f>J118*1.15</f>
        <v>16.306420282058216</v>
      </c>
      <c r="J118" s="511">
        <f>N118*1.03</f>
        <v>14.179495897441928</v>
      </c>
      <c r="K118" s="507">
        <v>0.03</v>
      </c>
      <c r="L118" s="312" t="s">
        <v>19</v>
      </c>
      <c r="M118" s="513">
        <f>N118*1.15</f>
        <v>15.831476001998267</v>
      </c>
      <c r="N118" s="528">
        <f>Q118*1.055</f>
        <v>13.766500871302842</v>
      </c>
      <c r="O118" s="503">
        <v>5.5E-2</v>
      </c>
      <c r="P118" s="513">
        <f>Q118*1.15</f>
        <v>15.006138390519686</v>
      </c>
      <c r="Q118" s="513">
        <f>T118*1.055</f>
        <v>13.04881599175625</v>
      </c>
      <c r="R118" s="503">
        <v>5.5E-2</v>
      </c>
      <c r="S118" s="513">
        <f>T118*1.15</f>
        <v>14.223827858312498</v>
      </c>
      <c r="T118" s="513">
        <f>W118*1.055</f>
        <v>12.36854596375</v>
      </c>
      <c r="U118" s="515">
        <f t="shared" ref="U118" si="80">(T118-W118)/W118</f>
        <v>5.4999999999999945E-2</v>
      </c>
      <c r="V118" s="257">
        <v>13.4823012875</v>
      </c>
      <c r="W118" s="257">
        <v>11.723740250000001</v>
      </c>
      <c r="X118" s="360">
        <v>9.0000000000000052E-2</v>
      </c>
    </row>
    <row r="119" spans="1:24" x14ac:dyDescent="0.2">
      <c r="A119" s="238" t="s">
        <v>223</v>
      </c>
      <c r="B119" s="312" t="s">
        <v>19</v>
      </c>
      <c r="C119" s="666">
        <f>D119*1.15</f>
        <v>9.1049132880021055</v>
      </c>
      <c r="D119" s="666">
        <f>G119*1.06</f>
        <v>7.9173159026105271</v>
      </c>
      <c r="E119" s="538">
        <f t="shared" si="54"/>
        <v>0.06</v>
      </c>
      <c r="F119" s="668">
        <f>G119*1.15</f>
        <v>8.5895408377378359</v>
      </c>
      <c r="G119" s="645">
        <f>J119*1.053</f>
        <v>7.4691659458589879</v>
      </c>
      <c r="H119" s="647">
        <v>5.2999999999999999E-2</v>
      </c>
      <c r="I119" s="511">
        <f>J119*1.15</f>
        <v>8.1572087727804714</v>
      </c>
      <c r="J119" s="511">
        <f>N119*1.03</f>
        <v>7.0932250198091058</v>
      </c>
      <c r="K119" s="507">
        <v>0.03</v>
      </c>
      <c r="L119" s="312" t="s">
        <v>19</v>
      </c>
      <c r="M119" s="513">
        <f>N119*1.15</f>
        <v>7.9196201677480298</v>
      </c>
      <c r="N119" s="528">
        <f>Q119*1.055</f>
        <v>6.8866262328243746</v>
      </c>
      <c r="O119" s="503">
        <v>5.5E-2</v>
      </c>
      <c r="P119" s="513">
        <f>Q119*1.15</f>
        <v>7.5067489741687492</v>
      </c>
      <c r="Q119" s="513">
        <f>T119*1.055</f>
        <v>6.527607803625</v>
      </c>
      <c r="R119" s="503">
        <v>5.5E-2</v>
      </c>
      <c r="S119" s="513">
        <f>T119*1.15</f>
        <v>7.1154018712499996</v>
      </c>
      <c r="T119" s="513">
        <f>W119*1.055</f>
        <v>6.1873059750000001</v>
      </c>
      <c r="U119" s="515">
        <f>(T119-W119)/W119</f>
        <v>5.5000000000000007E-2</v>
      </c>
      <c r="V119" s="257">
        <v>6.7444567499999994</v>
      </c>
      <c r="W119" s="257">
        <v>5.8647450000000001</v>
      </c>
      <c r="X119" s="360">
        <v>9.0000000000000094E-2</v>
      </c>
    </row>
    <row r="120" spans="1:24" ht="25.5" x14ac:dyDescent="0.2">
      <c r="A120" s="555" t="s">
        <v>844</v>
      </c>
      <c r="B120" s="312" t="s">
        <v>19</v>
      </c>
      <c r="C120" s="1080" t="s">
        <v>1006</v>
      </c>
      <c r="D120" s="1081"/>
      <c r="E120" s="1082"/>
      <c r="F120" s="1080" t="s">
        <v>1006</v>
      </c>
      <c r="G120" s="1081"/>
      <c r="H120" s="1082"/>
      <c r="I120" s="511">
        <f>J120*1.15</f>
        <v>48.649320499999995</v>
      </c>
      <c r="J120" s="511">
        <f>N120*1.03</f>
        <v>42.303756956521738</v>
      </c>
      <c r="K120" s="507">
        <v>0.03</v>
      </c>
      <c r="L120" s="312" t="s">
        <v>19</v>
      </c>
      <c r="M120" s="513">
        <f>N120*1.15</f>
        <v>47.232349999999997</v>
      </c>
      <c r="N120" s="528">
        <f>Q120*1.055</f>
        <v>41.071608695652174</v>
      </c>
      <c r="O120" s="503">
        <v>5.5E-2</v>
      </c>
      <c r="P120" s="513">
        <v>44.77</v>
      </c>
      <c r="Q120" s="513">
        <f>P120/1.15</f>
        <v>38.9304347826087</v>
      </c>
      <c r="R120" s="503"/>
      <c r="S120" s="513"/>
      <c r="T120" s="513"/>
      <c r="U120" s="515"/>
      <c r="V120" s="257"/>
      <c r="W120" s="257"/>
      <c r="X120" s="360"/>
    </row>
    <row r="121" spans="1:24" ht="25.5" x14ac:dyDescent="0.2">
      <c r="A121" s="238" t="s">
        <v>845</v>
      </c>
      <c r="B121" s="312" t="s">
        <v>19</v>
      </c>
      <c r="C121" s="1080" t="s">
        <v>1006</v>
      </c>
      <c r="D121" s="1081"/>
      <c r="E121" s="1082"/>
      <c r="F121" s="1080" t="s">
        <v>1006</v>
      </c>
      <c r="G121" s="1081"/>
      <c r="H121" s="1082"/>
      <c r="I121" s="511">
        <f>J121*1.15</f>
        <v>585.10669250000001</v>
      </c>
      <c r="J121" s="511">
        <f>N121*1.03</f>
        <v>508.78842826086964</v>
      </c>
      <c r="K121" s="507">
        <v>0.03</v>
      </c>
      <c r="L121" s="312" t="s">
        <v>19</v>
      </c>
      <c r="M121" s="513">
        <f>N121*1.15</f>
        <v>568.06475</v>
      </c>
      <c r="N121" s="528">
        <f>Q121*1.055</f>
        <v>493.96934782608702</v>
      </c>
      <c r="O121" s="503">
        <v>5.5E-2</v>
      </c>
      <c r="P121" s="513">
        <f>489.5+48.95</f>
        <v>538.45000000000005</v>
      </c>
      <c r="Q121" s="513">
        <f>P121/1.15</f>
        <v>468.21739130434793</v>
      </c>
      <c r="R121" s="503"/>
      <c r="S121" s="513"/>
      <c r="T121" s="513"/>
      <c r="U121" s="515"/>
      <c r="V121" s="257"/>
      <c r="W121" s="257"/>
      <c r="X121" s="360"/>
    </row>
    <row r="122" spans="1:24" s="244" customFormat="1" ht="12.75" x14ac:dyDescent="0.2">
      <c r="A122" s="492" t="s">
        <v>2</v>
      </c>
      <c r="B122" s="493" t="s">
        <v>666</v>
      </c>
      <c r="C122" s="1032" t="s">
        <v>1009</v>
      </c>
      <c r="D122" s="1033"/>
      <c r="E122" s="1034"/>
      <c r="F122" s="1032" t="s">
        <v>959</v>
      </c>
      <c r="G122" s="1033"/>
      <c r="H122" s="1034"/>
      <c r="I122" s="1032" t="s">
        <v>938</v>
      </c>
      <c r="J122" s="1033"/>
      <c r="K122" s="1034"/>
      <c r="L122" s="493" t="s">
        <v>666</v>
      </c>
      <c r="M122" s="1032" t="s">
        <v>849</v>
      </c>
      <c r="N122" s="1033"/>
      <c r="O122" s="1034"/>
      <c r="P122" s="1032" t="s">
        <v>766</v>
      </c>
      <c r="Q122" s="1033"/>
      <c r="R122" s="1034"/>
      <c r="S122" s="996" t="s">
        <v>699</v>
      </c>
      <c r="T122" s="997"/>
      <c r="U122" s="998"/>
      <c r="V122" s="996" t="s">
        <v>664</v>
      </c>
      <c r="W122" s="997"/>
      <c r="X122" s="998"/>
    </row>
    <row r="123" spans="1:24" s="244" customFormat="1" ht="12.75" x14ac:dyDescent="0.2">
      <c r="A123" s="271"/>
      <c r="B123" s="312"/>
      <c r="C123" s="1032"/>
      <c r="D123" s="1033"/>
      <c r="E123" s="1034"/>
      <c r="F123" s="1032" t="s">
        <v>8</v>
      </c>
      <c r="G123" s="1033"/>
      <c r="H123" s="1034"/>
      <c r="I123" s="1032" t="s">
        <v>8</v>
      </c>
      <c r="J123" s="1033"/>
      <c r="K123" s="1034"/>
      <c r="L123" s="312"/>
      <c r="M123" s="1032" t="s">
        <v>8</v>
      </c>
      <c r="N123" s="1033"/>
      <c r="O123" s="1034"/>
      <c r="P123" s="1033" t="s">
        <v>8</v>
      </c>
      <c r="Q123" s="1033"/>
      <c r="R123" s="1034"/>
      <c r="S123" s="999" t="s">
        <v>8</v>
      </c>
      <c r="T123" s="1000"/>
      <c r="U123" s="1001"/>
      <c r="V123" s="999" t="s">
        <v>8</v>
      </c>
      <c r="W123" s="1000"/>
      <c r="X123" s="1001"/>
    </row>
    <row r="124" spans="1:24" s="244" customFormat="1" ht="25.5" x14ac:dyDescent="0.2">
      <c r="A124" s="271"/>
      <c r="B124" s="312"/>
      <c r="C124" s="495" t="s">
        <v>9</v>
      </c>
      <c r="D124" s="495" t="s">
        <v>10</v>
      </c>
      <c r="E124" s="495" t="s">
        <v>1051</v>
      </c>
      <c r="F124" s="494" t="s">
        <v>9</v>
      </c>
      <c r="G124" s="493" t="s">
        <v>10</v>
      </c>
      <c r="H124" s="804" t="s">
        <v>11</v>
      </c>
      <c r="I124" s="495" t="s">
        <v>9</v>
      </c>
      <c r="J124" s="493" t="s">
        <v>10</v>
      </c>
      <c r="K124" s="496" t="s">
        <v>11</v>
      </c>
      <c r="L124" s="312"/>
      <c r="M124" s="495" t="s">
        <v>9</v>
      </c>
      <c r="N124" s="493" t="s">
        <v>10</v>
      </c>
      <c r="O124" s="496" t="s">
        <v>11</v>
      </c>
      <c r="P124" s="495" t="s">
        <v>9</v>
      </c>
      <c r="Q124" s="493" t="s">
        <v>10</v>
      </c>
      <c r="R124" s="496" t="s">
        <v>11</v>
      </c>
      <c r="S124" s="273" t="s">
        <v>9</v>
      </c>
      <c r="T124" s="274" t="s">
        <v>10</v>
      </c>
      <c r="U124" s="497" t="s">
        <v>11</v>
      </c>
      <c r="V124" s="273" t="s">
        <v>9</v>
      </c>
      <c r="W124" s="274" t="s">
        <v>10</v>
      </c>
      <c r="X124" s="497" t="s">
        <v>11</v>
      </c>
    </row>
    <row r="125" spans="1:24" s="244" customFormat="1" ht="12.75" x14ac:dyDescent="0.2">
      <c r="A125" s="529"/>
      <c r="B125" s="498"/>
      <c r="C125" s="1032" t="s">
        <v>1052</v>
      </c>
      <c r="D125" s="1033"/>
      <c r="E125" s="1034"/>
      <c r="F125" s="1032" t="s">
        <v>958</v>
      </c>
      <c r="G125" s="1033"/>
      <c r="H125" s="1034"/>
      <c r="I125" s="1032" t="s">
        <v>939</v>
      </c>
      <c r="J125" s="1033"/>
      <c r="K125" s="1034"/>
      <c r="L125" s="498"/>
      <c r="M125" s="1032" t="s">
        <v>850</v>
      </c>
      <c r="N125" s="1033"/>
      <c r="O125" s="1034"/>
      <c r="P125" s="1033" t="s">
        <v>767</v>
      </c>
      <c r="Q125" s="1033"/>
      <c r="R125" s="1034"/>
      <c r="S125" s="992" t="s">
        <v>700</v>
      </c>
      <c r="T125" s="993"/>
      <c r="U125" s="1008"/>
      <c r="V125" s="992" t="s">
        <v>665</v>
      </c>
      <c r="W125" s="993"/>
      <c r="X125" s="1045"/>
    </row>
    <row r="126" spans="1:24" x14ac:dyDescent="0.2">
      <c r="A126" s="238"/>
      <c r="B126" s="312"/>
      <c r="C126" s="666"/>
      <c r="D126" s="666"/>
      <c r="E126" s="312"/>
      <c r="F126" s="668"/>
      <c r="G126" s="645"/>
      <c r="H126" s="647"/>
      <c r="I126" s="511"/>
      <c r="J126" s="511"/>
      <c r="K126" s="507"/>
      <c r="L126" s="312"/>
      <c r="M126" s="513"/>
      <c r="N126" s="528"/>
      <c r="O126" s="503"/>
      <c r="P126" s="513"/>
      <c r="Q126" s="513"/>
      <c r="R126" s="503"/>
      <c r="S126" s="513"/>
      <c r="T126" s="513"/>
      <c r="U126" s="515"/>
      <c r="V126" s="257"/>
      <c r="W126" s="257"/>
      <c r="X126" s="360"/>
    </row>
    <row r="127" spans="1:24" x14ac:dyDescent="0.2">
      <c r="A127" s="399" t="s">
        <v>224</v>
      </c>
      <c r="B127" s="312"/>
      <c r="C127" s="666"/>
      <c r="D127" s="666"/>
      <c r="E127" s="312"/>
      <c r="F127" s="646"/>
      <c r="G127" s="312"/>
      <c r="H127" s="647"/>
      <c r="I127" s="399"/>
      <c r="J127" s="399"/>
      <c r="K127" s="512"/>
      <c r="L127" s="312"/>
      <c r="M127" s="513"/>
      <c r="N127" s="528"/>
      <c r="O127" s="503"/>
      <c r="P127" s="513"/>
      <c r="Q127" s="513"/>
      <c r="R127" s="503"/>
      <c r="S127" s="513"/>
      <c r="T127" s="513"/>
      <c r="U127" s="312"/>
      <c r="V127" s="257"/>
      <c r="W127" s="257"/>
      <c r="X127" s="360"/>
    </row>
    <row r="128" spans="1:24" x14ac:dyDescent="0.2">
      <c r="A128" s="238" t="s">
        <v>225</v>
      </c>
      <c r="B128" s="312" t="s">
        <v>19</v>
      </c>
      <c r="C128" s="666">
        <f>D128*1.15</f>
        <v>19.247714653338818</v>
      </c>
      <c r="D128" s="666">
        <f>G128*1.06</f>
        <v>16.737143176816364</v>
      </c>
      <c r="E128" s="538">
        <v>0.06</v>
      </c>
      <c r="F128" s="668">
        <f>G128*1.15</f>
        <v>18.158221371074355</v>
      </c>
      <c r="G128" s="645">
        <f>J128*1.053</f>
        <v>15.789757713977702</v>
      </c>
      <c r="H128" s="647">
        <v>5.2999999999999999E-2</v>
      </c>
      <c r="I128" s="511">
        <f t="shared" ref="I128:I134" si="81">J128*1.15</f>
        <v>17.244274806338421</v>
      </c>
      <c r="J128" s="511">
        <f t="shared" ref="J128:J134" si="82">N128*1.03</f>
        <v>14.995021570729062</v>
      </c>
      <c r="K128" s="507">
        <v>0.03</v>
      </c>
      <c r="L128" s="312" t="s">
        <v>19</v>
      </c>
      <c r="M128" s="513">
        <f t="shared" ref="M128:M134" si="83">N128*1.15</f>
        <v>16.742014375085844</v>
      </c>
      <c r="N128" s="528">
        <f t="shared" ref="N128:N134" si="84">Q128*1.055</f>
        <v>14.558273369639865</v>
      </c>
      <c r="O128" s="503">
        <v>5.5E-2</v>
      </c>
      <c r="P128" s="513">
        <f t="shared" ref="P128:P134" si="85">Q128*1.15</f>
        <v>15.869207938469994</v>
      </c>
      <c r="Q128" s="513">
        <f t="shared" ref="Q128:Q134" si="86">T128*1.055</f>
        <v>13.799311250843475</v>
      </c>
      <c r="R128" s="503">
        <v>5.5E-2</v>
      </c>
      <c r="S128" s="513">
        <f>T128*1.15</f>
        <v>15.041903259213266</v>
      </c>
      <c r="T128" s="513">
        <f>W128*1.055</f>
        <v>13.079915877576754</v>
      </c>
      <c r="U128" s="515">
        <f t="shared" ref="U128:U134" si="87">(T128-W128)/W128</f>
        <v>5.4999999999999952E-2</v>
      </c>
      <c r="V128" s="257">
        <v>14.257728207785087</v>
      </c>
      <c r="W128" s="257">
        <v>12.398024528508772</v>
      </c>
      <c r="X128" s="360">
        <v>9.0000000000000066E-2</v>
      </c>
    </row>
    <row r="129" spans="1:24" ht="25.5" x14ac:dyDescent="0.2">
      <c r="A129" s="238" t="s">
        <v>226</v>
      </c>
      <c r="B129" s="312" t="s">
        <v>19</v>
      </c>
      <c r="C129" s="666">
        <f t="shared" ref="C129:C134" si="88">D129*1.15</f>
        <v>91.215993648998818</v>
      </c>
      <c r="D129" s="666">
        <f t="shared" ref="D129:D134" si="89">G129*1.06</f>
        <v>79.318255346955496</v>
      </c>
      <c r="E129" s="538">
        <v>0.06</v>
      </c>
      <c r="F129" s="668">
        <f t="shared" ref="F129:F134" si="90">G129*1.15</f>
        <v>86.05282419716869</v>
      </c>
      <c r="G129" s="645">
        <f t="shared" ref="G129:G134" si="91">J129*1.053</f>
        <v>74.828542780146691</v>
      </c>
      <c r="H129" s="647">
        <v>5.2999999999999999E-2</v>
      </c>
      <c r="I129" s="511">
        <f t="shared" si="81"/>
        <v>81.721580434158298</v>
      </c>
      <c r="J129" s="511">
        <f t="shared" si="82"/>
        <v>71.062243855789831</v>
      </c>
      <c r="K129" s="507">
        <v>0.03</v>
      </c>
      <c r="L129" s="312" t="s">
        <v>19</v>
      </c>
      <c r="M129" s="513">
        <f t="shared" si="83"/>
        <v>79.341340227338151</v>
      </c>
      <c r="N129" s="528">
        <f t="shared" si="84"/>
        <v>68.992469762902743</v>
      </c>
      <c r="O129" s="503">
        <v>5.5E-2</v>
      </c>
      <c r="P129" s="513">
        <f t="shared" si="85"/>
        <v>75.205061826860799</v>
      </c>
      <c r="Q129" s="513">
        <f t="shared" si="86"/>
        <v>65.395705936400702</v>
      </c>
      <c r="R129" s="503">
        <v>5.5E-2</v>
      </c>
      <c r="S129" s="513">
        <f t="shared" ref="S129:S134" si="92">T129*1.15</f>
        <v>71.284418793232987</v>
      </c>
      <c r="T129" s="513">
        <f t="shared" ref="T129:T134" si="93">W129*1.055</f>
        <v>61.986451124550435</v>
      </c>
      <c r="U129" s="515">
        <f t="shared" si="87"/>
        <v>5.4999999999999993E-2</v>
      </c>
      <c r="V129" s="257">
        <v>67.568169472258759</v>
      </c>
      <c r="W129" s="257">
        <v>58.754929975877189</v>
      </c>
      <c r="X129" s="360">
        <v>9.0000000000000024E-2</v>
      </c>
    </row>
    <row r="130" spans="1:24" x14ac:dyDescent="0.2">
      <c r="A130" s="238" t="s">
        <v>228</v>
      </c>
      <c r="B130" s="312" t="s">
        <v>19</v>
      </c>
      <c r="C130" s="666">
        <f t="shared" si="88"/>
        <v>16.042515818362229</v>
      </c>
      <c r="D130" s="666">
        <f t="shared" si="89"/>
        <v>13.950013755097592</v>
      </c>
      <c r="E130" s="538">
        <v>0.06</v>
      </c>
      <c r="F130" s="668">
        <f t="shared" si="90"/>
        <v>15.134448885247386</v>
      </c>
      <c r="G130" s="645">
        <f t="shared" si="91"/>
        <v>13.160390334997727</v>
      </c>
      <c r="H130" s="647">
        <v>5.2999999999999999E-2</v>
      </c>
      <c r="I130" s="511">
        <f t="shared" si="81"/>
        <v>14.372695997385931</v>
      </c>
      <c r="J130" s="511">
        <f t="shared" si="82"/>
        <v>12.497996519466028</v>
      </c>
      <c r="K130" s="507">
        <v>0.03</v>
      </c>
      <c r="L130" s="312" t="s">
        <v>19</v>
      </c>
      <c r="M130" s="513">
        <f t="shared" si="83"/>
        <v>13.954073783869836</v>
      </c>
      <c r="N130" s="528">
        <f t="shared" si="84"/>
        <v>12.133977203365076</v>
      </c>
      <c r="O130" s="503">
        <v>5.5E-2</v>
      </c>
      <c r="P130" s="513">
        <f t="shared" si="85"/>
        <v>13.22661022167757</v>
      </c>
      <c r="Q130" s="513">
        <f t="shared" si="86"/>
        <v>11.501400192763105</v>
      </c>
      <c r="R130" s="503">
        <v>5.5E-2</v>
      </c>
      <c r="S130" s="513">
        <f t="shared" si="92"/>
        <v>12.537071300168314</v>
      </c>
      <c r="T130" s="513">
        <f t="shared" si="93"/>
        <v>10.901801130581143</v>
      </c>
      <c r="U130" s="515">
        <f t="shared" si="87"/>
        <v>5.4999999999999917E-2</v>
      </c>
      <c r="V130" s="257">
        <v>11.883479905372811</v>
      </c>
      <c r="W130" s="257">
        <v>10.333460787280705</v>
      </c>
      <c r="X130" s="360">
        <v>9.0000000000000066E-2</v>
      </c>
    </row>
    <row r="131" spans="1:24" x14ac:dyDescent="0.2">
      <c r="A131" s="238" t="s">
        <v>229</v>
      </c>
      <c r="B131" s="312" t="s">
        <v>19</v>
      </c>
      <c r="C131" s="666">
        <f t="shared" si="88"/>
        <v>24.050556412759931</v>
      </c>
      <c r="D131" s="666">
        <f t="shared" si="89"/>
        <v>20.913527315443421</v>
      </c>
      <c r="E131" s="538">
        <v>0.06</v>
      </c>
      <c r="F131" s="668">
        <f t="shared" si="90"/>
        <v>22.689204162981067</v>
      </c>
      <c r="G131" s="645">
        <f t="shared" si="91"/>
        <v>19.729742750418321</v>
      </c>
      <c r="H131" s="647">
        <v>5.2999999999999999E-2</v>
      </c>
      <c r="I131" s="511">
        <f t="shared" si="81"/>
        <v>21.547202433980122</v>
      </c>
      <c r="J131" s="511">
        <f t="shared" si="82"/>
        <v>18.736697768678368</v>
      </c>
      <c r="K131" s="507">
        <v>0.03</v>
      </c>
      <c r="L131" s="312" t="s">
        <v>19</v>
      </c>
      <c r="M131" s="513">
        <f t="shared" si="83"/>
        <v>20.919614013572932</v>
      </c>
      <c r="N131" s="528">
        <f t="shared" si="84"/>
        <v>18.190968707454726</v>
      </c>
      <c r="O131" s="503">
        <v>5.5E-2</v>
      </c>
      <c r="P131" s="513">
        <f t="shared" si="85"/>
        <v>19.829018022344012</v>
      </c>
      <c r="Q131" s="513">
        <f t="shared" si="86"/>
        <v>17.242624367255665</v>
      </c>
      <c r="R131" s="503">
        <v>5.5E-2</v>
      </c>
      <c r="S131" s="513">
        <f t="shared" si="92"/>
        <v>18.795277746297643</v>
      </c>
      <c r="T131" s="513">
        <f t="shared" si="93"/>
        <v>16.343719779389257</v>
      </c>
      <c r="U131" s="515">
        <f t="shared" si="87"/>
        <v>5.5000000000000007E-2</v>
      </c>
      <c r="V131" s="257">
        <v>17.815429143410089</v>
      </c>
      <c r="W131" s="257">
        <v>15.491677516008775</v>
      </c>
      <c r="X131" s="360">
        <v>9.0000000000000108E-2</v>
      </c>
    </row>
    <row r="132" spans="1:24" x14ac:dyDescent="0.2">
      <c r="A132" s="238" t="s">
        <v>230</v>
      </c>
      <c r="B132" s="312" t="s">
        <v>19</v>
      </c>
      <c r="C132" s="666">
        <f t="shared" si="88"/>
        <v>16.042515818362229</v>
      </c>
      <c r="D132" s="666">
        <f t="shared" si="89"/>
        <v>13.950013755097592</v>
      </c>
      <c r="E132" s="538">
        <v>0.06</v>
      </c>
      <c r="F132" s="668">
        <f t="shared" si="90"/>
        <v>15.134448885247386</v>
      </c>
      <c r="G132" s="645">
        <f t="shared" si="91"/>
        <v>13.160390334997727</v>
      </c>
      <c r="H132" s="647">
        <v>5.2999999999999999E-2</v>
      </c>
      <c r="I132" s="511">
        <f t="shared" si="81"/>
        <v>14.372695997385931</v>
      </c>
      <c r="J132" s="511">
        <f t="shared" si="82"/>
        <v>12.497996519466028</v>
      </c>
      <c r="K132" s="507">
        <v>0.03</v>
      </c>
      <c r="L132" s="312" t="s">
        <v>19</v>
      </c>
      <c r="M132" s="513">
        <f t="shared" si="83"/>
        <v>13.954073783869836</v>
      </c>
      <c r="N132" s="528">
        <f t="shared" si="84"/>
        <v>12.133977203365076</v>
      </c>
      <c r="O132" s="503">
        <v>5.5E-2</v>
      </c>
      <c r="P132" s="513">
        <f t="shared" si="85"/>
        <v>13.22661022167757</v>
      </c>
      <c r="Q132" s="513">
        <f t="shared" si="86"/>
        <v>11.501400192763105</v>
      </c>
      <c r="R132" s="503">
        <v>5.5E-2</v>
      </c>
      <c r="S132" s="513">
        <f t="shared" si="92"/>
        <v>12.537071300168314</v>
      </c>
      <c r="T132" s="513">
        <f t="shared" si="93"/>
        <v>10.901801130581143</v>
      </c>
      <c r="U132" s="515">
        <f t="shared" si="87"/>
        <v>5.4999999999999917E-2</v>
      </c>
      <c r="V132" s="257">
        <v>11.883479905372811</v>
      </c>
      <c r="W132" s="257">
        <v>10.333460787280705</v>
      </c>
      <c r="X132" s="360">
        <v>9.0000000000000066E-2</v>
      </c>
    </row>
    <row r="133" spans="1:24" x14ac:dyDescent="0.2">
      <c r="A133" s="238" t="s">
        <v>231</v>
      </c>
      <c r="B133" s="312" t="s">
        <v>19</v>
      </c>
      <c r="C133" s="666">
        <f t="shared" si="88"/>
        <v>16.042515818362229</v>
      </c>
      <c r="D133" s="666">
        <f t="shared" si="89"/>
        <v>13.950013755097592</v>
      </c>
      <c r="E133" s="538">
        <v>0.06</v>
      </c>
      <c r="F133" s="668">
        <f t="shared" si="90"/>
        <v>15.134448885247386</v>
      </c>
      <c r="G133" s="645">
        <f t="shared" si="91"/>
        <v>13.160390334997727</v>
      </c>
      <c r="H133" s="647">
        <v>5.2999999999999999E-2</v>
      </c>
      <c r="I133" s="511">
        <f t="shared" si="81"/>
        <v>14.372695997385931</v>
      </c>
      <c r="J133" s="511">
        <f t="shared" si="82"/>
        <v>12.497996519466028</v>
      </c>
      <c r="K133" s="507">
        <v>0.03</v>
      </c>
      <c r="L133" s="312" t="s">
        <v>19</v>
      </c>
      <c r="M133" s="513">
        <f t="shared" si="83"/>
        <v>13.954073783869836</v>
      </c>
      <c r="N133" s="528">
        <f t="shared" si="84"/>
        <v>12.133977203365076</v>
      </c>
      <c r="O133" s="503">
        <v>5.5E-2</v>
      </c>
      <c r="P133" s="513">
        <f t="shared" si="85"/>
        <v>13.22661022167757</v>
      </c>
      <c r="Q133" s="513">
        <f t="shared" si="86"/>
        <v>11.501400192763105</v>
      </c>
      <c r="R133" s="503">
        <v>5.5E-2</v>
      </c>
      <c r="S133" s="513">
        <f t="shared" si="92"/>
        <v>12.537071300168314</v>
      </c>
      <c r="T133" s="513">
        <f t="shared" si="93"/>
        <v>10.901801130581143</v>
      </c>
      <c r="U133" s="515">
        <f t="shared" si="87"/>
        <v>5.4999999999999917E-2</v>
      </c>
      <c r="V133" s="257">
        <v>11.883479905372811</v>
      </c>
      <c r="W133" s="257">
        <v>10.333460787280705</v>
      </c>
      <c r="X133" s="360">
        <v>9.0000000000000066E-2</v>
      </c>
    </row>
    <row r="134" spans="1:24" x14ac:dyDescent="0.2">
      <c r="A134" s="238" t="s">
        <v>232</v>
      </c>
      <c r="B134" s="312" t="s">
        <v>19</v>
      </c>
      <c r="C134" s="666">
        <f t="shared" si="88"/>
        <v>15.067738853085837</v>
      </c>
      <c r="D134" s="666">
        <f t="shared" si="89"/>
        <v>13.102381611378989</v>
      </c>
      <c r="E134" s="538">
        <v>0.06</v>
      </c>
      <c r="F134" s="668">
        <f t="shared" si="90"/>
        <v>14.214847974609279</v>
      </c>
      <c r="G134" s="645">
        <f t="shared" si="91"/>
        <v>12.360737369225461</v>
      </c>
      <c r="H134" s="647">
        <v>5.2999999999999999E-2</v>
      </c>
      <c r="I134" s="511">
        <f t="shared" si="81"/>
        <v>13.499380792601407</v>
      </c>
      <c r="J134" s="511">
        <f t="shared" si="82"/>
        <v>11.738591993566441</v>
      </c>
      <c r="K134" s="507">
        <v>0.03</v>
      </c>
      <c r="L134" s="312" t="s">
        <v>19</v>
      </c>
      <c r="M134" s="513">
        <f t="shared" si="83"/>
        <v>13.106194944273211</v>
      </c>
      <c r="N134" s="528">
        <f t="shared" si="84"/>
        <v>11.396691255889749</v>
      </c>
      <c r="O134" s="503">
        <v>5.5E-2</v>
      </c>
      <c r="P134" s="513">
        <f t="shared" si="85"/>
        <v>12.4229335964675</v>
      </c>
      <c r="Q134" s="513">
        <f t="shared" si="86"/>
        <v>10.80255095345</v>
      </c>
      <c r="R134" s="503">
        <v>5.5E-2</v>
      </c>
      <c r="S134" s="513">
        <f t="shared" si="92"/>
        <v>11.7752925085</v>
      </c>
      <c r="T134" s="513">
        <f t="shared" si="93"/>
        <v>10.239384790000001</v>
      </c>
      <c r="U134" s="515">
        <f t="shared" si="87"/>
        <v>5.4999999999999979E-2</v>
      </c>
      <c r="V134" s="257">
        <v>11.1614147</v>
      </c>
      <c r="W134" s="257">
        <v>9.7055780000000009</v>
      </c>
      <c r="X134" s="360">
        <v>9.0000000000000177E-2</v>
      </c>
    </row>
    <row r="135" spans="1:24" x14ac:dyDescent="0.2">
      <c r="A135" s="238"/>
      <c r="B135" s="312"/>
      <c r="C135" s="666"/>
      <c r="D135" s="666"/>
      <c r="E135" s="312"/>
      <c r="F135" s="782"/>
      <c r="G135" s="312"/>
      <c r="H135" s="647"/>
      <c r="I135" s="238"/>
      <c r="J135" s="238"/>
      <c r="K135" s="507"/>
      <c r="L135" s="312"/>
      <c r="M135" s="513"/>
      <c r="N135" s="528"/>
      <c r="O135" s="503"/>
      <c r="P135" s="513"/>
      <c r="Q135" s="513"/>
      <c r="R135" s="503"/>
      <c r="S135" s="513"/>
      <c r="T135" s="513"/>
      <c r="U135" s="312"/>
      <c r="V135" s="165"/>
      <c r="W135" s="165"/>
      <c r="X135" s="258"/>
    </row>
    <row r="136" spans="1:24" x14ac:dyDescent="0.2">
      <c r="A136" s="399" t="s">
        <v>233</v>
      </c>
      <c r="B136" s="880"/>
      <c r="C136" s="881"/>
      <c r="D136" s="881"/>
      <c r="E136" s="880"/>
      <c r="F136" s="646"/>
      <c r="G136" s="312"/>
      <c r="H136" s="647"/>
      <c r="I136" s="399"/>
      <c r="J136" s="399"/>
      <c r="K136" s="512"/>
      <c r="L136" s="312"/>
      <c r="M136" s="513"/>
      <c r="N136" s="528"/>
      <c r="O136" s="503"/>
      <c r="P136" s="513"/>
      <c r="Q136" s="513"/>
      <c r="R136" s="503"/>
      <c r="S136" s="513"/>
      <c r="T136" s="513"/>
      <c r="U136" s="312"/>
      <c r="V136" s="165"/>
      <c r="W136" s="165"/>
      <c r="X136" s="258"/>
    </row>
    <row r="137" spans="1:24" x14ac:dyDescent="0.2">
      <c r="A137" s="238" t="s">
        <v>234</v>
      </c>
      <c r="B137" s="880"/>
      <c r="C137" s="881"/>
      <c r="D137" s="881"/>
      <c r="E137" s="882"/>
      <c r="F137" s="668">
        <f>G137*1.15</f>
        <v>189.56044950290413</v>
      </c>
      <c r="G137" s="645">
        <f>J137*1.053</f>
        <v>164.83517348078621</v>
      </c>
      <c r="H137" s="647">
        <v>5.2999999999999999E-2</v>
      </c>
      <c r="I137" s="511">
        <f t="shared" ref="I137" si="94">J137*1.15</f>
        <v>180.01942023067818</v>
      </c>
      <c r="J137" s="511">
        <f>N137*1.06</f>
        <v>156.53862628754626</v>
      </c>
      <c r="K137" s="507">
        <v>0.06</v>
      </c>
      <c r="L137" s="312" t="s">
        <v>19</v>
      </c>
      <c r="M137" s="513">
        <f t="shared" ref="M137" si="95">N137*1.15</f>
        <v>169.82964172705488</v>
      </c>
      <c r="N137" s="528">
        <f>Q137*1.055</f>
        <v>147.67794932787382</v>
      </c>
      <c r="O137" s="503">
        <v>5.5E-2</v>
      </c>
      <c r="P137" s="513">
        <f>Q137*1.15</f>
        <v>160.97596372232692</v>
      </c>
      <c r="Q137" s="513">
        <f>T137*1.061</f>
        <v>139.97909888897993</v>
      </c>
      <c r="R137" s="503">
        <v>6.0999999999999999E-2</v>
      </c>
      <c r="S137" s="513">
        <f t="shared" ref="S137" si="96">T137*1.15</f>
        <v>151.720983715671</v>
      </c>
      <c r="T137" s="513">
        <f>W137*1.06</f>
        <v>131.93129018754001</v>
      </c>
      <c r="U137" s="553">
        <f t="shared" ref="U137" si="97">(T137-W137)/W137</f>
        <v>6.0000000000000095E-2</v>
      </c>
      <c r="V137" s="257">
        <v>143.13300350534999</v>
      </c>
      <c r="W137" s="257">
        <v>124.463481309</v>
      </c>
      <c r="X137" s="360">
        <v>9.0000000000000122E-2</v>
      </c>
    </row>
    <row r="138" spans="1:24" x14ac:dyDescent="0.2">
      <c r="A138" s="238"/>
      <c r="B138" s="312"/>
      <c r="C138" s="666"/>
      <c r="D138" s="666"/>
      <c r="E138" s="312"/>
      <c r="F138" s="646"/>
      <c r="G138" s="312"/>
      <c r="H138" s="647"/>
      <c r="I138" s="238"/>
      <c r="J138" s="238"/>
      <c r="K138" s="507"/>
      <c r="L138" s="312"/>
      <c r="M138" s="532"/>
      <c r="N138" s="532"/>
      <c r="O138" s="503"/>
      <c r="P138" s="437"/>
      <c r="Q138" s="437"/>
      <c r="R138" s="503"/>
      <c r="S138" s="513"/>
      <c r="T138" s="513"/>
      <c r="U138" s="312"/>
      <c r="V138" s="165"/>
      <c r="W138" s="165"/>
      <c r="X138" s="258"/>
    </row>
    <row r="139" spans="1:24" x14ac:dyDescent="0.2">
      <c r="A139" s="399" t="s">
        <v>235</v>
      </c>
      <c r="B139" s="312"/>
      <c r="C139" s="666"/>
      <c r="D139" s="666"/>
      <c r="E139" s="312"/>
      <c r="F139" s="646"/>
      <c r="G139" s="312"/>
      <c r="H139" s="647"/>
      <c r="I139" s="399"/>
      <c r="J139" s="399"/>
      <c r="K139" s="512"/>
      <c r="L139" s="312"/>
      <c r="M139" s="532"/>
      <c r="N139" s="532"/>
      <c r="O139" s="503"/>
      <c r="P139" s="437"/>
      <c r="Q139" s="437"/>
      <c r="R139" s="503"/>
      <c r="S139" s="513"/>
      <c r="T139" s="513"/>
      <c r="U139" s="312"/>
      <c r="V139" s="165"/>
      <c r="W139" s="165"/>
      <c r="X139" s="258"/>
    </row>
    <row r="140" spans="1:24" x14ac:dyDescent="0.2">
      <c r="A140" s="349" t="s">
        <v>236</v>
      </c>
      <c r="B140" s="312"/>
      <c r="C140" s="666"/>
      <c r="D140" s="666"/>
      <c r="E140" s="312"/>
      <c r="F140" s="646"/>
      <c r="G140" s="312"/>
      <c r="H140" s="647"/>
      <c r="I140" s="349"/>
      <c r="J140" s="349"/>
      <c r="K140" s="507"/>
      <c r="L140" s="312"/>
      <c r="M140" s="532"/>
      <c r="N140" s="532"/>
      <c r="O140" s="503"/>
      <c r="P140" s="437"/>
      <c r="Q140" s="437"/>
      <c r="R140" s="503"/>
      <c r="S140" s="513"/>
      <c r="T140" s="513"/>
      <c r="U140" s="312"/>
      <c r="V140" s="165"/>
      <c r="W140" s="165"/>
      <c r="X140" s="258"/>
    </row>
    <row r="141" spans="1:24" x14ac:dyDescent="0.2">
      <c r="A141" s="772" t="s">
        <v>1098</v>
      </c>
      <c r="B141" s="312" t="s">
        <v>45</v>
      </c>
      <c r="C141" s="666"/>
      <c r="D141" s="774">
        <v>1.0999999999999999E-2</v>
      </c>
      <c r="E141" s="538"/>
      <c r="F141" s="646"/>
      <c r="G141" s="773">
        <v>1.2500000000000001E-2</v>
      </c>
      <c r="H141" s="647">
        <v>0.1</v>
      </c>
      <c r="I141" s="238"/>
      <c r="J141" s="556">
        <f>N141*1.06</f>
        <v>1.3198739310085686E-2</v>
      </c>
      <c r="K141" s="507">
        <v>0.06</v>
      </c>
      <c r="L141" s="312" t="s">
        <v>45</v>
      </c>
      <c r="M141" s="532"/>
      <c r="N141" s="557">
        <f>Q141*1.055</f>
        <v>1.2451640858571401E-2</v>
      </c>
      <c r="O141" s="503">
        <v>5.5E-2</v>
      </c>
      <c r="P141" s="437"/>
      <c r="Q141" s="557">
        <f>T141*1.061</f>
        <v>1.1802503183480003E-2</v>
      </c>
      <c r="R141" s="503">
        <v>6.0999999999999999E-2</v>
      </c>
      <c r="S141" s="513"/>
      <c r="T141" s="543">
        <f>W141*1.052</f>
        <v>1.1123942680000004E-2</v>
      </c>
      <c r="U141" s="515">
        <f t="shared" ref="U141:U142" si="98">(T141-W141)/W141</f>
        <v>5.2000000000000053E-2</v>
      </c>
      <c r="V141" s="558">
        <v>1.0573000000000001E-2</v>
      </c>
      <c r="W141" s="559">
        <v>1.0574090000000003E-2</v>
      </c>
      <c r="X141" s="360">
        <v>9.0000000000000163E-2</v>
      </c>
    </row>
    <row r="142" spans="1:24" x14ac:dyDescent="0.2">
      <c r="A142" s="238" t="s">
        <v>1099</v>
      </c>
      <c r="B142" s="312" t="s">
        <v>45</v>
      </c>
      <c r="C142" s="666"/>
      <c r="D142" s="774">
        <v>1.1900000000000001E-2</v>
      </c>
      <c r="E142" s="538"/>
      <c r="F142" s="646"/>
      <c r="G142" s="773">
        <v>1.2500000000000001E-2</v>
      </c>
      <c r="H142" s="647">
        <v>0.1</v>
      </c>
      <c r="I142" s="238"/>
      <c r="J142" s="556">
        <f>N142*1.06</f>
        <v>1.3198739310085686E-2</v>
      </c>
      <c r="K142" s="507">
        <v>0.06</v>
      </c>
      <c r="L142" s="312" t="s">
        <v>45</v>
      </c>
      <c r="M142" s="532"/>
      <c r="N142" s="557">
        <f>Q142*1.055</f>
        <v>1.2451640858571401E-2</v>
      </c>
      <c r="O142" s="503">
        <v>5.5E-2</v>
      </c>
      <c r="P142" s="437"/>
      <c r="Q142" s="557">
        <f>T142*1.061</f>
        <v>1.1802503183480003E-2</v>
      </c>
      <c r="R142" s="503">
        <v>6.0999999999999999E-2</v>
      </c>
      <c r="S142" s="513"/>
      <c r="T142" s="543">
        <f>W142*1.052</f>
        <v>1.1123942680000004E-2</v>
      </c>
      <c r="U142" s="515">
        <f t="shared" si="98"/>
        <v>5.2000000000000053E-2</v>
      </c>
      <c r="V142" s="558">
        <v>1.0573000000000001E-2</v>
      </c>
      <c r="W142" s="559">
        <v>1.0574090000000003E-2</v>
      </c>
      <c r="X142" s="360">
        <v>9.0000000000000163E-2</v>
      </c>
    </row>
    <row r="143" spans="1:24" x14ac:dyDescent="0.2">
      <c r="A143" s="238" t="s">
        <v>1100</v>
      </c>
      <c r="B143" s="312" t="s">
        <v>45</v>
      </c>
      <c r="C143" s="666"/>
      <c r="D143" s="774">
        <v>1.2200000000000001E-2</v>
      </c>
      <c r="E143" s="538"/>
      <c r="F143" s="646"/>
      <c r="G143" s="773">
        <v>1.3899999999999999E-2</v>
      </c>
      <c r="H143" s="647">
        <v>0</v>
      </c>
      <c r="I143" s="238"/>
      <c r="J143" s="556"/>
      <c r="K143" s="507"/>
      <c r="L143" s="312"/>
      <c r="M143" s="532"/>
      <c r="N143" s="557"/>
      <c r="O143" s="503"/>
      <c r="P143" s="437"/>
      <c r="Q143" s="557"/>
      <c r="R143" s="503"/>
      <c r="S143" s="513"/>
      <c r="T143" s="543"/>
      <c r="U143" s="515"/>
      <c r="V143" s="558"/>
      <c r="W143" s="559"/>
      <c r="X143" s="360"/>
    </row>
    <row r="144" spans="1:24" ht="25.5" x14ac:dyDescent="0.2">
      <c r="A144" s="238" t="s">
        <v>1101</v>
      </c>
      <c r="B144" s="312" t="s">
        <v>45</v>
      </c>
      <c r="C144" s="666"/>
      <c r="D144" s="774">
        <v>1.3100000000000001E-2</v>
      </c>
      <c r="E144" s="538"/>
      <c r="F144" s="646"/>
      <c r="G144" s="773">
        <v>1.3899999999999999E-2</v>
      </c>
      <c r="H144" s="647">
        <v>0</v>
      </c>
      <c r="I144" s="238"/>
      <c r="J144" s="556"/>
      <c r="K144" s="507"/>
      <c r="L144" s="312"/>
      <c r="M144" s="532"/>
      <c r="N144" s="557"/>
      <c r="O144" s="503"/>
      <c r="P144" s="437"/>
      <c r="Q144" s="557"/>
      <c r="R144" s="503"/>
      <c r="S144" s="513"/>
      <c r="T144" s="543"/>
      <c r="U144" s="515"/>
      <c r="V144" s="558"/>
      <c r="W144" s="559"/>
      <c r="X144" s="360"/>
    </row>
    <row r="145" spans="1:259" x14ac:dyDescent="0.2">
      <c r="A145" s="238" t="s">
        <v>1102</v>
      </c>
      <c r="B145" s="312" t="s">
        <v>45</v>
      </c>
      <c r="C145" s="666"/>
      <c r="D145" s="774">
        <v>1.2200000000000001E-2</v>
      </c>
      <c r="E145" s="538"/>
      <c r="F145" s="646"/>
      <c r="G145" s="773">
        <v>1.3899999999999999E-2</v>
      </c>
      <c r="H145" s="647">
        <v>0</v>
      </c>
      <c r="I145" s="238"/>
      <c r="J145" s="556"/>
      <c r="K145" s="507"/>
      <c r="L145" s="312"/>
      <c r="M145" s="532"/>
      <c r="N145" s="557"/>
      <c r="O145" s="503"/>
      <c r="P145" s="437"/>
      <c r="Q145" s="557"/>
      <c r="R145" s="503"/>
      <c r="S145" s="513"/>
      <c r="T145" s="543"/>
      <c r="U145" s="515"/>
      <c r="V145" s="558"/>
      <c r="W145" s="559"/>
      <c r="X145" s="360"/>
    </row>
    <row r="146" spans="1:259" x14ac:dyDescent="0.2">
      <c r="A146" s="238" t="s">
        <v>1103</v>
      </c>
      <c r="B146" s="312" t="s">
        <v>45</v>
      </c>
      <c r="C146" s="666"/>
      <c r="D146" s="774">
        <v>1.3100000000000001E-2</v>
      </c>
      <c r="E146" s="538"/>
      <c r="F146" s="646"/>
      <c r="G146" s="773">
        <v>1.3899999999999999E-2</v>
      </c>
      <c r="H146" s="647">
        <v>0</v>
      </c>
      <c r="I146" s="238"/>
      <c r="J146" s="556"/>
      <c r="K146" s="507"/>
      <c r="L146" s="312"/>
      <c r="M146" s="532"/>
      <c r="N146" s="557"/>
      <c r="O146" s="503"/>
      <c r="P146" s="437"/>
      <c r="Q146" s="557"/>
      <c r="R146" s="503"/>
      <c r="S146" s="513"/>
      <c r="T146" s="543"/>
      <c r="U146" s="515"/>
      <c r="V146" s="558"/>
      <c r="W146" s="559"/>
      <c r="X146" s="360"/>
    </row>
    <row r="147" spans="1:259" x14ac:dyDescent="0.2">
      <c r="A147" s="238" t="s">
        <v>1104</v>
      </c>
      <c r="B147" s="312" t="s">
        <v>45</v>
      </c>
      <c r="C147" s="666"/>
      <c r="D147" s="774">
        <v>2.8E-3</v>
      </c>
      <c r="E147" s="538"/>
      <c r="F147" s="646"/>
      <c r="G147" s="773">
        <v>3.0999999999999999E-3</v>
      </c>
      <c r="H147" s="647"/>
      <c r="I147" s="238"/>
      <c r="J147" s="556"/>
      <c r="K147" s="507"/>
      <c r="L147" s="312"/>
      <c r="M147" s="532"/>
      <c r="N147" s="557"/>
      <c r="O147" s="503"/>
      <c r="P147" s="437"/>
      <c r="Q147" s="557"/>
      <c r="R147" s="503"/>
      <c r="S147" s="513"/>
      <c r="T147" s="543"/>
      <c r="U147" s="515"/>
      <c r="V147" s="558"/>
      <c r="W147" s="559"/>
      <c r="X147" s="360"/>
    </row>
    <row r="148" spans="1:259" x14ac:dyDescent="0.2">
      <c r="A148" s="238" t="s">
        <v>1105</v>
      </c>
      <c r="B148" s="312" t="s">
        <v>45</v>
      </c>
      <c r="C148" s="666"/>
      <c r="D148" s="774">
        <v>1.2200000000000001E-2</v>
      </c>
      <c r="E148" s="538"/>
      <c r="F148" s="646"/>
      <c r="G148" s="773">
        <v>1.3899999999999999E-2</v>
      </c>
      <c r="H148" s="647">
        <v>0</v>
      </c>
      <c r="I148" s="238"/>
      <c r="J148" s="556"/>
      <c r="K148" s="507"/>
      <c r="L148" s="312"/>
      <c r="M148" s="532"/>
      <c r="N148" s="557"/>
      <c r="O148" s="503"/>
      <c r="P148" s="437"/>
      <c r="Q148" s="557"/>
      <c r="R148" s="503"/>
      <c r="S148" s="513"/>
      <c r="T148" s="543"/>
      <c r="U148" s="515"/>
      <c r="V148" s="558"/>
      <c r="W148" s="559"/>
      <c r="X148" s="360"/>
    </row>
    <row r="149" spans="1:259" x14ac:dyDescent="0.2">
      <c r="A149" s="238" t="s">
        <v>1106</v>
      </c>
      <c r="B149" s="312" t="s">
        <v>45</v>
      </c>
      <c r="C149" s="666"/>
      <c r="D149" s="774">
        <v>1.3899999999999999E-2</v>
      </c>
      <c r="E149" s="538"/>
      <c r="F149" s="646"/>
      <c r="G149" s="773">
        <v>1.3899999999999999E-2</v>
      </c>
      <c r="H149" s="647">
        <v>0</v>
      </c>
      <c r="I149" s="238"/>
      <c r="J149" s="556"/>
      <c r="K149" s="507"/>
      <c r="L149" s="312"/>
      <c r="M149" s="532"/>
      <c r="N149" s="557"/>
      <c r="O149" s="503"/>
      <c r="P149" s="437"/>
      <c r="Q149" s="557"/>
      <c r="R149" s="503"/>
      <c r="S149" s="513"/>
      <c r="T149" s="543"/>
      <c r="U149" s="515"/>
      <c r="V149" s="558"/>
      <c r="W149" s="559"/>
      <c r="X149" s="360"/>
    </row>
    <row r="150" spans="1:259" x14ac:dyDescent="0.2">
      <c r="A150" s="238"/>
      <c r="B150" s="312"/>
      <c r="C150" s="666"/>
      <c r="D150" s="666"/>
      <c r="E150" s="312"/>
      <c r="F150" s="646"/>
      <c r="G150" s="312"/>
      <c r="H150" s="647"/>
      <c r="I150" s="238"/>
      <c r="J150" s="238"/>
      <c r="K150" s="507"/>
      <c r="L150" s="312"/>
      <c r="M150" s="532"/>
      <c r="N150" s="532"/>
      <c r="O150" s="503"/>
      <c r="P150" s="437"/>
      <c r="Q150" s="437"/>
      <c r="R150" s="503"/>
      <c r="S150" s="513"/>
      <c r="T150" s="513"/>
      <c r="U150" s="312"/>
      <c r="V150" s="165"/>
      <c r="W150" s="165"/>
      <c r="X150" s="360"/>
    </row>
    <row r="151" spans="1:259" ht="25.5" x14ac:dyDescent="0.2">
      <c r="A151" s="399" t="s">
        <v>239</v>
      </c>
      <c r="B151" s="312"/>
      <c r="C151" s="666"/>
      <c r="D151" s="666"/>
      <c r="E151" s="312"/>
      <c r="F151" s="646"/>
      <c r="G151" s="312"/>
      <c r="H151" s="647"/>
      <c r="I151" s="399"/>
      <c r="J151" s="399"/>
      <c r="K151" s="512"/>
      <c r="L151" s="312"/>
      <c r="M151" s="532"/>
      <c r="N151" s="532"/>
      <c r="O151" s="503"/>
      <c r="P151" s="437"/>
      <c r="Q151" s="437"/>
      <c r="R151" s="503"/>
      <c r="S151" s="513"/>
      <c r="T151" s="513"/>
      <c r="U151" s="312"/>
      <c r="V151" s="165"/>
      <c r="W151" s="165"/>
      <c r="X151" s="258"/>
    </row>
    <row r="152" spans="1:259" x14ac:dyDescent="0.2">
      <c r="A152" s="399"/>
      <c r="B152" s="312"/>
      <c r="C152" s="666"/>
      <c r="D152" s="666"/>
      <c r="E152" s="312"/>
      <c r="F152" s="646"/>
      <c r="G152" s="312"/>
      <c r="H152" s="647"/>
      <c r="I152" s="399"/>
      <c r="J152" s="399"/>
      <c r="K152" s="512"/>
      <c r="L152" s="312"/>
      <c r="M152" s="532"/>
      <c r="N152" s="532"/>
      <c r="O152" s="503"/>
      <c r="P152" s="437"/>
      <c r="Q152" s="437"/>
      <c r="R152" s="503"/>
      <c r="S152" s="513"/>
      <c r="T152" s="513"/>
      <c r="U152" s="312"/>
      <c r="V152" s="165"/>
      <c r="W152" s="165"/>
      <c r="X152" s="258"/>
    </row>
    <row r="153" spans="1:259" ht="25.5" x14ac:dyDescent="0.2">
      <c r="A153" s="235" t="s">
        <v>240</v>
      </c>
      <c r="B153" s="312"/>
      <c r="C153" s="666"/>
      <c r="D153" s="666"/>
      <c r="E153" s="312"/>
      <c r="F153" s="646"/>
      <c r="G153" s="312"/>
      <c r="H153" s="647"/>
      <c r="I153" s="235"/>
      <c r="J153" s="235"/>
      <c r="K153" s="512"/>
      <c r="L153" s="312"/>
      <c r="M153" s="532"/>
      <c r="N153" s="532"/>
      <c r="O153" s="503"/>
      <c r="P153" s="437"/>
      <c r="Q153" s="437"/>
      <c r="R153" s="503"/>
      <c r="S153" s="513"/>
      <c r="T153" s="513"/>
      <c r="U153" s="312"/>
      <c r="V153" s="165"/>
      <c r="W153" s="165"/>
      <c r="X153" s="258"/>
    </row>
    <row r="154" spans="1:259" x14ac:dyDescent="0.2">
      <c r="A154" s="399"/>
      <c r="B154" s="312"/>
      <c r="C154" s="666"/>
      <c r="D154" s="666"/>
      <c r="E154" s="312"/>
      <c r="F154" s="646"/>
      <c r="G154" s="312"/>
      <c r="H154" s="647"/>
      <c r="I154" s="399"/>
      <c r="J154" s="399"/>
      <c r="K154" s="512"/>
      <c r="L154" s="312"/>
      <c r="M154" s="532"/>
      <c r="N154" s="532"/>
      <c r="O154" s="503"/>
      <c r="P154" s="437"/>
      <c r="Q154" s="437"/>
      <c r="R154" s="503"/>
      <c r="S154" s="513"/>
      <c r="T154" s="513"/>
      <c r="U154" s="312"/>
      <c r="V154" s="165"/>
      <c r="W154" s="165"/>
      <c r="X154" s="258"/>
    </row>
    <row r="155" spans="1:259" x14ac:dyDescent="0.2">
      <c r="A155" s="399" t="s">
        <v>735</v>
      </c>
      <c r="B155" s="312"/>
      <c r="C155" s="666"/>
      <c r="D155" s="666"/>
      <c r="E155" s="312"/>
      <c r="F155" s="646"/>
      <c r="G155" s="312"/>
      <c r="H155" s="647"/>
      <c r="I155" s="399"/>
      <c r="J155" s="399"/>
      <c r="K155" s="512"/>
      <c r="L155" s="312"/>
      <c r="M155" s="532"/>
      <c r="N155" s="532"/>
      <c r="O155" s="503"/>
      <c r="P155" s="437"/>
      <c r="Q155" s="437"/>
      <c r="R155" s="503"/>
      <c r="S155" s="513"/>
      <c r="T155" s="513"/>
      <c r="U155" s="312"/>
      <c r="V155" s="165"/>
      <c r="W155" s="165"/>
      <c r="X155" s="258"/>
    </row>
    <row r="156" spans="1:259" x14ac:dyDescent="0.2">
      <c r="A156" s="560" t="s">
        <v>1112</v>
      </c>
      <c r="B156" s="359" t="s">
        <v>45</v>
      </c>
      <c r="C156" s="666"/>
      <c r="D156" s="666"/>
      <c r="E156" s="359">
        <v>0.45</v>
      </c>
      <c r="F156" s="783"/>
      <c r="G156" s="359"/>
      <c r="H156" s="805">
        <v>0.45</v>
      </c>
      <c r="I156" s="560"/>
      <c r="J156" s="560"/>
      <c r="K156" s="753">
        <v>0.45</v>
      </c>
      <c r="L156" s="359" t="s">
        <v>45</v>
      </c>
      <c r="M156" s="532"/>
      <c r="N156" s="368"/>
      <c r="O156" s="359">
        <v>0.45</v>
      </c>
      <c r="P156" s="368"/>
      <c r="Q156" s="368">
        <v>0.45</v>
      </c>
      <c r="R156" s="503"/>
      <c r="S156" s="513"/>
      <c r="T156" s="561">
        <v>0.45</v>
      </c>
      <c r="U156" s="554"/>
      <c r="V156" s="359">
        <v>0.45</v>
      </c>
      <c r="W156" s="360">
        <v>0.45</v>
      </c>
      <c r="X156" s="361" t="s">
        <v>227</v>
      </c>
    </row>
    <row r="157" spans="1:259" ht="25.5" x14ac:dyDescent="0.2">
      <c r="A157" s="560" t="s">
        <v>1113</v>
      </c>
      <c r="B157" s="359" t="s">
        <v>45</v>
      </c>
      <c r="C157" s="666"/>
      <c r="D157" s="666"/>
      <c r="E157" s="359">
        <v>0.35</v>
      </c>
      <c r="F157" s="783"/>
      <c r="G157" s="359"/>
      <c r="H157" s="805">
        <v>0.35</v>
      </c>
      <c r="I157" s="560"/>
      <c r="J157" s="560"/>
      <c r="K157" s="753">
        <v>0.35</v>
      </c>
      <c r="L157" s="359" t="s">
        <v>45</v>
      </c>
      <c r="M157" s="532"/>
      <c r="N157" s="368"/>
      <c r="O157" s="359">
        <v>0.35</v>
      </c>
      <c r="P157" s="368"/>
      <c r="Q157" s="368">
        <v>0.35</v>
      </c>
      <c r="R157" s="503"/>
      <c r="S157" s="513"/>
      <c r="T157" s="561">
        <v>0.35</v>
      </c>
      <c r="U157" s="554"/>
      <c r="V157" s="359">
        <v>0.35</v>
      </c>
      <c r="W157" s="360">
        <v>0.35</v>
      </c>
      <c r="X157" s="361" t="s">
        <v>227</v>
      </c>
    </row>
    <row r="158" spans="1:259" ht="25.5" x14ac:dyDescent="0.2">
      <c r="A158" s="560" t="s">
        <v>1114</v>
      </c>
      <c r="B158" s="359" t="s">
        <v>45</v>
      </c>
      <c r="C158" s="666"/>
      <c r="D158" s="666"/>
      <c r="E158" s="359">
        <v>0.25</v>
      </c>
      <c r="F158" s="783"/>
      <c r="G158" s="359"/>
      <c r="H158" s="805">
        <v>0.25</v>
      </c>
      <c r="I158" s="560"/>
      <c r="J158" s="560"/>
      <c r="K158" s="753">
        <v>0.25</v>
      </c>
      <c r="L158" s="359" t="s">
        <v>45</v>
      </c>
      <c r="M158" s="532"/>
      <c r="N158" s="368"/>
      <c r="O158" s="359">
        <v>0.25</v>
      </c>
      <c r="P158" s="368"/>
      <c r="Q158" s="368">
        <v>0.25</v>
      </c>
      <c r="R158" s="503"/>
      <c r="S158" s="513"/>
      <c r="T158" s="561">
        <v>0.25</v>
      </c>
      <c r="U158" s="554"/>
      <c r="V158" s="359">
        <v>0.25</v>
      </c>
      <c r="W158" s="360">
        <v>0.25</v>
      </c>
      <c r="X158" s="361" t="s">
        <v>227</v>
      </c>
    </row>
    <row r="159" spans="1:259" x14ac:dyDescent="0.2">
      <c r="A159" s="560"/>
      <c r="B159" s="359"/>
      <c r="C159" s="666"/>
      <c r="D159" s="666"/>
      <c r="E159" s="359"/>
      <c r="F159" s="783"/>
      <c r="G159" s="359"/>
      <c r="H159" s="805"/>
      <c r="I159" s="560"/>
      <c r="J159" s="560"/>
      <c r="K159" s="512"/>
      <c r="L159" s="359"/>
      <c r="M159" s="532"/>
      <c r="N159" s="368"/>
      <c r="O159" s="359"/>
      <c r="P159" s="368"/>
      <c r="Q159" s="368"/>
      <c r="R159" s="503"/>
      <c r="S159" s="513"/>
      <c r="T159" s="561"/>
      <c r="U159" s="554"/>
      <c r="V159" s="359"/>
      <c r="W159" s="360"/>
      <c r="X159" s="361"/>
    </row>
    <row r="160" spans="1:259" s="837" customFormat="1" ht="14.25" x14ac:dyDescent="0.2">
      <c r="A160" s="854" t="s">
        <v>736</v>
      </c>
      <c r="B160" s="855"/>
      <c r="C160" s="856"/>
      <c r="D160" s="856"/>
      <c r="E160" s="855"/>
      <c r="F160" s="825"/>
      <c r="G160" s="824"/>
      <c r="H160" s="826"/>
      <c r="I160" s="823"/>
      <c r="J160" s="823"/>
      <c r="K160" s="827"/>
      <c r="L160" s="824"/>
      <c r="M160" s="828"/>
      <c r="N160" s="828"/>
      <c r="O160" s="829"/>
      <c r="P160" s="830"/>
      <c r="Q160" s="830"/>
      <c r="R160" s="831"/>
      <c r="S160" s="832"/>
      <c r="T160" s="833"/>
      <c r="U160" s="824"/>
      <c r="V160" s="834"/>
      <c r="W160" s="834"/>
      <c r="X160" s="835"/>
      <c r="Y160" s="836"/>
      <c r="Z160" s="836"/>
      <c r="AA160" s="836"/>
      <c r="AB160" s="836"/>
      <c r="AC160" s="836"/>
      <c r="AD160" s="836"/>
      <c r="AE160" s="836"/>
      <c r="AF160" s="836"/>
      <c r="AG160" s="836"/>
      <c r="AH160" s="836"/>
      <c r="AI160" s="836"/>
      <c r="AJ160" s="836"/>
      <c r="AK160" s="836"/>
      <c r="AL160" s="836"/>
      <c r="AM160" s="836"/>
      <c r="AN160" s="836"/>
      <c r="AO160" s="836"/>
      <c r="AP160" s="836"/>
      <c r="AQ160" s="836"/>
      <c r="AR160" s="836"/>
      <c r="AS160" s="836"/>
      <c r="AT160" s="836"/>
      <c r="AU160" s="836"/>
      <c r="AV160" s="836"/>
      <c r="AW160" s="836"/>
      <c r="AX160" s="836"/>
      <c r="AY160" s="836"/>
      <c r="AZ160" s="836"/>
      <c r="BA160" s="836"/>
      <c r="BB160" s="836"/>
      <c r="BC160" s="836"/>
      <c r="BD160" s="836"/>
      <c r="BE160" s="836"/>
      <c r="BF160" s="836"/>
      <c r="BG160" s="836"/>
      <c r="BH160" s="836"/>
      <c r="BI160" s="836"/>
      <c r="BJ160" s="836"/>
      <c r="BK160" s="836"/>
      <c r="BL160" s="836"/>
      <c r="BM160" s="836"/>
      <c r="BN160" s="836"/>
      <c r="BO160" s="836"/>
      <c r="BP160" s="836"/>
      <c r="BQ160" s="836"/>
      <c r="BR160" s="836"/>
      <c r="BS160" s="836"/>
      <c r="BT160" s="836"/>
      <c r="BU160" s="836"/>
      <c r="BV160" s="836"/>
      <c r="BW160" s="836"/>
      <c r="BX160" s="836"/>
      <c r="BY160" s="836"/>
      <c r="BZ160" s="836"/>
      <c r="CA160" s="836"/>
      <c r="CB160" s="836"/>
      <c r="CC160" s="836"/>
      <c r="CD160" s="836"/>
      <c r="CE160" s="836"/>
      <c r="CF160" s="836"/>
      <c r="CG160" s="836"/>
      <c r="CH160" s="836"/>
      <c r="CI160" s="836"/>
      <c r="CJ160" s="836"/>
      <c r="CK160" s="836"/>
      <c r="CL160" s="836"/>
      <c r="CM160" s="836"/>
      <c r="CN160" s="836"/>
      <c r="CO160" s="836"/>
      <c r="CP160" s="836"/>
      <c r="CQ160" s="836"/>
      <c r="CR160" s="836"/>
      <c r="CS160" s="836"/>
      <c r="CT160" s="836"/>
      <c r="CU160" s="836"/>
      <c r="CV160" s="836"/>
      <c r="CW160" s="836"/>
      <c r="CX160" s="836"/>
      <c r="CY160" s="836"/>
      <c r="CZ160" s="836"/>
      <c r="DA160" s="836"/>
      <c r="DB160" s="836"/>
      <c r="DC160" s="836"/>
      <c r="DD160" s="836"/>
      <c r="DE160" s="836"/>
      <c r="DF160" s="836"/>
      <c r="DG160" s="836"/>
      <c r="DH160" s="836"/>
      <c r="DI160" s="836"/>
      <c r="DJ160" s="836"/>
      <c r="DK160" s="836"/>
      <c r="DL160" s="836"/>
      <c r="DM160" s="836"/>
      <c r="DN160" s="836"/>
      <c r="DO160" s="836"/>
      <c r="DP160" s="836"/>
      <c r="DQ160" s="836"/>
      <c r="DR160" s="836"/>
      <c r="DS160" s="836"/>
      <c r="DT160" s="836"/>
      <c r="DU160" s="836"/>
      <c r="DV160" s="836"/>
      <c r="DW160" s="836"/>
      <c r="DX160" s="836"/>
      <c r="DY160" s="836"/>
      <c r="DZ160" s="836"/>
      <c r="EA160" s="836"/>
      <c r="EB160" s="836"/>
      <c r="EC160" s="836"/>
      <c r="ED160" s="836"/>
      <c r="EE160" s="836"/>
      <c r="EF160" s="836"/>
      <c r="EG160" s="836"/>
      <c r="EH160" s="836"/>
      <c r="EI160" s="836"/>
      <c r="EJ160" s="836"/>
      <c r="EK160" s="836"/>
      <c r="EL160" s="836"/>
      <c r="EM160" s="836"/>
      <c r="EN160" s="836"/>
      <c r="EO160" s="836"/>
      <c r="EP160" s="836"/>
      <c r="EQ160" s="836"/>
      <c r="ER160" s="836"/>
      <c r="ES160" s="836"/>
      <c r="ET160" s="836"/>
      <c r="EU160" s="836"/>
      <c r="EV160" s="836"/>
      <c r="EW160" s="836"/>
      <c r="EX160" s="836"/>
      <c r="EY160" s="836"/>
      <c r="EZ160" s="836"/>
      <c r="FA160" s="836"/>
      <c r="FB160" s="836"/>
      <c r="FC160" s="836"/>
      <c r="FD160" s="836"/>
      <c r="FE160" s="836"/>
      <c r="FF160" s="836"/>
      <c r="FG160" s="836"/>
      <c r="FH160" s="836"/>
      <c r="FI160" s="836"/>
      <c r="FJ160" s="836"/>
      <c r="FK160" s="836"/>
      <c r="FL160" s="836"/>
      <c r="FM160" s="836"/>
      <c r="FN160" s="836"/>
      <c r="FO160" s="836"/>
      <c r="FP160" s="836"/>
      <c r="FQ160" s="836"/>
      <c r="FR160" s="836"/>
      <c r="FS160" s="836"/>
      <c r="FT160" s="836"/>
      <c r="FU160" s="836"/>
      <c r="FV160" s="836"/>
      <c r="FW160" s="836"/>
      <c r="FX160" s="836"/>
      <c r="FY160" s="836"/>
      <c r="FZ160" s="836"/>
      <c r="GA160" s="836"/>
      <c r="GB160" s="836"/>
      <c r="GC160" s="836"/>
      <c r="GD160" s="836"/>
      <c r="GE160" s="836"/>
      <c r="GF160" s="836"/>
      <c r="GG160" s="836"/>
      <c r="GH160" s="836"/>
      <c r="GI160" s="836"/>
      <c r="GJ160" s="836"/>
      <c r="GK160" s="836"/>
      <c r="GL160" s="836"/>
      <c r="GM160" s="836"/>
      <c r="GN160" s="836"/>
      <c r="GO160" s="836"/>
      <c r="GP160" s="836"/>
      <c r="GQ160" s="836"/>
      <c r="GR160" s="836"/>
      <c r="GS160" s="836"/>
      <c r="GT160" s="836"/>
      <c r="GU160" s="836"/>
      <c r="GV160" s="836"/>
      <c r="GW160" s="836"/>
      <c r="GX160" s="836"/>
      <c r="GY160" s="836"/>
      <c r="GZ160" s="836"/>
      <c r="HA160" s="836"/>
      <c r="HB160" s="836"/>
      <c r="HC160" s="836"/>
      <c r="HD160" s="836"/>
      <c r="HE160" s="836"/>
      <c r="HF160" s="836"/>
      <c r="HG160" s="836"/>
      <c r="HH160" s="836"/>
      <c r="HI160" s="836"/>
      <c r="HJ160" s="836"/>
      <c r="HK160" s="836"/>
      <c r="HL160" s="836"/>
      <c r="HM160" s="836"/>
      <c r="HN160" s="836"/>
      <c r="HO160" s="836"/>
      <c r="HP160" s="836"/>
      <c r="HQ160" s="836"/>
      <c r="HR160" s="836"/>
      <c r="HS160" s="836"/>
      <c r="HT160" s="836"/>
      <c r="HU160" s="836"/>
      <c r="HV160" s="836"/>
      <c r="HW160" s="836"/>
      <c r="HX160" s="836"/>
      <c r="HY160" s="836"/>
      <c r="HZ160" s="836"/>
      <c r="IA160" s="836"/>
      <c r="IB160" s="836"/>
      <c r="IC160" s="836"/>
      <c r="ID160" s="836"/>
      <c r="IE160" s="836"/>
      <c r="IF160" s="836"/>
      <c r="IG160" s="836"/>
      <c r="IH160" s="836"/>
      <c r="II160" s="836"/>
      <c r="IJ160" s="836"/>
      <c r="IK160" s="836"/>
      <c r="IL160" s="836"/>
      <c r="IM160" s="836"/>
      <c r="IN160" s="836"/>
      <c r="IO160" s="836"/>
      <c r="IP160" s="836"/>
      <c r="IQ160" s="836"/>
      <c r="IR160" s="836"/>
      <c r="IS160" s="836"/>
      <c r="IT160" s="836"/>
      <c r="IU160" s="836"/>
      <c r="IV160" s="836"/>
      <c r="IW160" s="836"/>
      <c r="IX160" s="836"/>
      <c r="IY160" s="836"/>
    </row>
    <row r="161" spans="1:259" s="837" customFormat="1" ht="14.25" x14ac:dyDescent="0.2">
      <c r="A161" s="560" t="s">
        <v>719</v>
      </c>
      <c r="B161" s="824"/>
      <c r="C161" s="883"/>
      <c r="D161" s="883"/>
      <c r="E161" s="824"/>
      <c r="F161" s="825"/>
      <c r="G161" s="824"/>
      <c r="H161" s="843">
        <v>0.1</v>
      </c>
      <c r="I161" s="838"/>
      <c r="J161" s="838"/>
      <c r="K161" s="839">
        <v>0.1</v>
      </c>
      <c r="L161" s="824"/>
      <c r="M161" s="828"/>
      <c r="N161" s="830"/>
      <c r="O161" s="829">
        <v>0.1</v>
      </c>
      <c r="P161" s="830"/>
      <c r="Q161" s="830">
        <v>0.1</v>
      </c>
      <c r="R161" s="831"/>
      <c r="S161" s="832"/>
      <c r="T161" s="833">
        <v>0.1</v>
      </c>
      <c r="U161" s="840"/>
      <c r="V161" s="824">
        <v>0.12</v>
      </c>
      <c r="W161" s="841">
        <v>0.12</v>
      </c>
      <c r="X161" s="842" t="s">
        <v>227</v>
      </c>
      <c r="Y161" s="836"/>
      <c r="Z161" s="836"/>
      <c r="AA161" s="836"/>
      <c r="AB161" s="836"/>
      <c r="AC161" s="836"/>
      <c r="AD161" s="836"/>
      <c r="AE161" s="836"/>
      <c r="AF161" s="836"/>
      <c r="AG161" s="836"/>
      <c r="AH161" s="836"/>
      <c r="AI161" s="836"/>
      <c r="AJ161" s="836"/>
      <c r="AK161" s="836"/>
      <c r="AL161" s="836"/>
      <c r="AM161" s="836"/>
      <c r="AN161" s="836"/>
      <c r="AO161" s="836"/>
      <c r="AP161" s="836"/>
      <c r="AQ161" s="836"/>
      <c r="AR161" s="836"/>
      <c r="AS161" s="836"/>
      <c r="AT161" s="836"/>
      <c r="AU161" s="836"/>
      <c r="AV161" s="836"/>
      <c r="AW161" s="836"/>
      <c r="AX161" s="836"/>
      <c r="AY161" s="836"/>
      <c r="AZ161" s="836"/>
      <c r="BA161" s="836"/>
      <c r="BB161" s="836"/>
      <c r="BC161" s="836"/>
      <c r="BD161" s="836"/>
      <c r="BE161" s="836"/>
      <c r="BF161" s="836"/>
      <c r="BG161" s="836"/>
      <c r="BH161" s="836"/>
      <c r="BI161" s="836"/>
      <c r="BJ161" s="836"/>
      <c r="BK161" s="836"/>
      <c r="BL161" s="836"/>
      <c r="BM161" s="836"/>
      <c r="BN161" s="836"/>
      <c r="BO161" s="836"/>
      <c r="BP161" s="836"/>
      <c r="BQ161" s="836"/>
      <c r="BR161" s="836"/>
      <c r="BS161" s="836"/>
      <c r="BT161" s="836"/>
      <c r="BU161" s="836"/>
      <c r="BV161" s="836"/>
      <c r="BW161" s="836"/>
      <c r="BX161" s="836"/>
      <c r="BY161" s="836"/>
      <c r="BZ161" s="836"/>
      <c r="CA161" s="836"/>
      <c r="CB161" s="836"/>
      <c r="CC161" s="836"/>
      <c r="CD161" s="836"/>
      <c r="CE161" s="836"/>
      <c r="CF161" s="836"/>
      <c r="CG161" s="836"/>
      <c r="CH161" s="836"/>
      <c r="CI161" s="836"/>
      <c r="CJ161" s="836"/>
      <c r="CK161" s="836"/>
      <c r="CL161" s="836"/>
      <c r="CM161" s="836"/>
      <c r="CN161" s="836"/>
      <c r="CO161" s="836"/>
      <c r="CP161" s="836"/>
      <c r="CQ161" s="836"/>
      <c r="CR161" s="836"/>
      <c r="CS161" s="836"/>
      <c r="CT161" s="836"/>
      <c r="CU161" s="836"/>
      <c r="CV161" s="836"/>
      <c r="CW161" s="836"/>
      <c r="CX161" s="836"/>
      <c r="CY161" s="836"/>
      <c r="CZ161" s="836"/>
      <c r="DA161" s="836"/>
      <c r="DB161" s="836"/>
      <c r="DC161" s="836"/>
      <c r="DD161" s="836"/>
      <c r="DE161" s="836"/>
      <c r="DF161" s="836"/>
      <c r="DG161" s="836"/>
      <c r="DH161" s="836"/>
      <c r="DI161" s="836"/>
      <c r="DJ161" s="836"/>
      <c r="DK161" s="836"/>
      <c r="DL161" s="836"/>
      <c r="DM161" s="836"/>
      <c r="DN161" s="836"/>
      <c r="DO161" s="836"/>
      <c r="DP161" s="836"/>
      <c r="DQ161" s="836"/>
      <c r="DR161" s="836"/>
      <c r="DS161" s="836"/>
      <c r="DT161" s="836"/>
      <c r="DU161" s="836"/>
      <c r="DV161" s="836"/>
      <c r="DW161" s="836"/>
      <c r="DX161" s="836"/>
      <c r="DY161" s="836"/>
      <c r="DZ161" s="836"/>
      <c r="EA161" s="836"/>
      <c r="EB161" s="836"/>
      <c r="EC161" s="836"/>
      <c r="ED161" s="836"/>
      <c r="EE161" s="836"/>
      <c r="EF161" s="836"/>
      <c r="EG161" s="836"/>
      <c r="EH161" s="836"/>
      <c r="EI161" s="836"/>
      <c r="EJ161" s="836"/>
      <c r="EK161" s="836"/>
      <c r="EL161" s="836"/>
      <c r="EM161" s="836"/>
      <c r="EN161" s="836"/>
      <c r="EO161" s="836"/>
      <c r="EP161" s="836"/>
      <c r="EQ161" s="836"/>
      <c r="ER161" s="836"/>
      <c r="ES161" s="836"/>
      <c r="ET161" s="836"/>
      <c r="EU161" s="836"/>
      <c r="EV161" s="836"/>
      <c r="EW161" s="836"/>
      <c r="EX161" s="836"/>
      <c r="EY161" s="836"/>
      <c r="EZ161" s="836"/>
      <c r="FA161" s="836"/>
      <c r="FB161" s="836"/>
      <c r="FC161" s="836"/>
      <c r="FD161" s="836"/>
      <c r="FE161" s="836"/>
      <c r="FF161" s="836"/>
      <c r="FG161" s="836"/>
      <c r="FH161" s="836"/>
      <c r="FI161" s="836"/>
      <c r="FJ161" s="836"/>
      <c r="FK161" s="836"/>
      <c r="FL161" s="836"/>
      <c r="FM161" s="836"/>
      <c r="FN161" s="836"/>
      <c r="FO161" s="836"/>
      <c r="FP161" s="836"/>
      <c r="FQ161" s="836"/>
      <c r="FR161" s="836"/>
      <c r="FS161" s="836"/>
      <c r="FT161" s="836"/>
      <c r="FU161" s="836"/>
      <c r="FV161" s="836"/>
      <c r="FW161" s="836"/>
      <c r="FX161" s="836"/>
      <c r="FY161" s="836"/>
      <c r="FZ161" s="836"/>
      <c r="GA161" s="836"/>
      <c r="GB161" s="836"/>
      <c r="GC161" s="836"/>
      <c r="GD161" s="836"/>
      <c r="GE161" s="836"/>
      <c r="GF161" s="836"/>
      <c r="GG161" s="836"/>
      <c r="GH161" s="836"/>
      <c r="GI161" s="836"/>
      <c r="GJ161" s="836"/>
      <c r="GK161" s="836"/>
      <c r="GL161" s="836"/>
      <c r="GM161" s="836"/>
      <c r="GN161" s="836"/>
      <c r="GO161" s="836"/>
      <c r="GP161" s="836"/>
      <c r="GQ161" s="836"/>
      <c r="GR161" s="836"/>
      <c r="GS161" s="836"/>
      <c r="GT161" s="836"/>
      <c r="GU161" s="836"/>
      <c r="GV161" s="836"/>
      <c r="GW161" s="836"/>
      <c r="GX161" s="836"/>
      <c r="GY161" s="836"/>
      <c r="GZ161" s="836"/>
      <c r="HA161" s="836"/>
      <c r="HB161" s="836"/>
      <c r="HC161" s="836"/>
      <c r="HD161" s="836"/>
      <c r="HE161" s="836"/>
      <c r="HF161" s="836"/>
      <c r="HG161" s="836"/>
      <c r="HH161" s="836"/>
      <c r="HI161" s="836"/>
      <c r="HJ161" s="836"/>
      <c r="HK161" s="836"/>
      <c r="HL161" s="836"/>
      <c r="HM161" s="836"/>
      <c r="HN161" s="836"/>
      <c r="HO161" s="836"/>
      <c r="HP161" s="836"/>
      <c r="HQ161" s="836"/>
      <c r="HR161" s="836"/>
      <c r="HS161" s="836"/>
      <c r="HT161" s="836"/>
      <c r="HU161" s="836"/>
      <c r="HV161" s="836"/>
      <c r="HW161" s="836"/>
      <c r="HX161" s="836"/>
      <c r="HY161" s="836"/>
      <c r="HZ161" s="836"/>
      <c r="IA161" s="836"/>
      <c r="IB161" s="836"/>
      <c r="IC161" s="836"/>
      <c r="ID161" s="836"/>
      <c r="IE161" s="836"/>
      <c r="IF161" s="836"/>
      <c r="IG161" s="836"/>
      <c r="IH161" s="836"/>
      <c r="II161" s="836"/>
      <c r="IJ161" s="836"/>
      <c r="IK161" s="836"/>
      <c r="IL161" s="836"/>
      <c r="IM161" s="836"/>
      <c r="IN161" s="836"/>
      <c r="IO161" s="836"/>
      <c r="IP161" s="836"/>
      <c r="IQ161" s="836"/>
      <c r="IR161" s="836"/>
      <c r="IS161" s="836"/>
      <c r="IT161" s="836"/>
      <c r="IU161" s="836"/>
      <c r="IV161" s="836"/>
      <c r="IW161" s="836"/>
      <c r="IX161" s="836"/>
      <c r="IY161" s="836"/>
    </row>
    <row r="162" spans="1:259" s="837" customFormat="1" ht="14.25" x14ac:dyDescent="0.2">
      <c r="A162" s="560" t="s">
        <v>843</v>
      </c>
      <c r="B162" s="824"/>
      <c r="C162" s="883"/>
      <c r="D162" s="883"/>
      <c r="E162" s="824"/>
      <c r="F162" s="825"/>
      <c r="G162" s="824"/>
      <c r="H162" s="843">
        <v>0.75</v>
      </c>
      <c r="I162" s="838"/>
      <c r="J162" s="838"/>
      <c r="K162" s="839">
        <v>0.75</v>
      </c>
      <c r="L162" s="824"/>
      <c r="M162" s="828"/>
      <c r="N162" s="830"/>
      <c r="O162" s="829">
        <v>0.75</v>
      </c>
      <c r="P162" s="830"/>
      <c r="Q162" s="830">
        <v>0.75</v>
      </c>
      <c r="R162" s="831"/>
      <c r="S162" s="832"/>
      <c r="T162" s="833">
        <v>0.4</v>
      </c>
      <c r="U162" s="840"/>
      <c r="V162" s="824">
        <v>0.4</v>
      </c>
      <c r="W162" s="841">
        <v>0.4</v>
      </c>
      <c r="X162" s="842" t="s">
        <v>227</v>
      </c>
      <c r="Y162" s="836"/>
      <c r="Z162" s="836"/>
      <c r="AA162" s="836"/>
      <c r="AB162" s="836"/>
      <c r="AC162" s="836"/>
      <c r="AD162" s="836"/>
      <c r="AE162" s="836"/>
      <c r="AF162" s="836"/>
      <c r="AG162" s="836"/>
      <c r="AH162" s="836"/>
      <c r="AI162" s="836"/>
      <c r="AJ162" s="836"/>
      <c r="AK162" s="836"/>
      <c r="AL162" s="836"/>
      <c r="AM162" s="836"/>
      <c r="AN162" s="836"/>
      <c r="AO162" s="836"/>
      <c r="AP162" s="836"/>
      <c r="AQ162" s="836"/>
      <c r="AR162" s="836"/>
      <c r="AS162" s="836"/>
      <c r="AT162" s="836"/>
      <c r="AU162" s="836"/>
      <c r="AV162" s="836"/>
      <c r="AW162" s="836"/>
      <c r="AX162" s="836"/>
      <c r="AY162" s="836"/>
      <c r="AZ162" s="836"/>
      <c r="BA162" s="836"/>
      <c r="BB162" s="836"/>
      <c r="BC162" s="836"/>
      <c r="BD162" s="836"/>
      <c r="BE162" s="836"/>
      <c r="BF162" s="836"/>
      <c r="BG162" s="836"/>
      <c r="BH162" s="836"/>
      <c r="BI162" s="836"/>
      <c r="BJ162" s="836"/>
      <c r="BK162" s="836"/>
      <c r="BL162" s="836"/>
      <c r="BM162" s="836"/>
      <c r="BN162" s="836"/>
      <c r="BO162" s="836"/>
      <c r="BP162" s="836"/>
      <c r="BQ162" s="836"/>
      <c r="BR162" s="836"/>
      <c r="BS162" s="836"/>
      <c r="BT162" s="836"/>
      <c r="BU162" s="836"/>
      <c r="BV162" s="836"/>
      <c r="BW162" s="836"/>
      <c r="BX162" s="836"/>
      <c r="BY162" s="836"/>
      <c r="BZ162" s="836"/>
      <c r="CA162" s="836"/>
      <c r="CB162" s="836"/>
      <c r="CC162" s="836"/>
      <c r="CD162" s="836"/>
      <c r="CE162" s="836"/>
      <c r="CF162" s="836"/>
      <c r="CG162" s="836"/>
      <c r="CH162" s="836"/>
      <c r="CI162" s="836"/>
      <c r="CJ162" s="836"/>
      <c r="CK162" s="836"/>
      <c r="CL162" s="836"/>
      <c r="CM162" s="836"/>
      <c r="CN162" s="836"/>
      <c r="CO162" s="836"/>
      <c r="CP162" s="836"/>
      <c r="CQ162" s="836"/>
      <c r="CR162" s="836"/>
      <c r="CS162" s="836"/>
      <c r="CT162" s="836"/>
      <c r="CU162" s="836"/>
      <c r="CV162" s="836"/>
      <c r="CW162" s="836"/>
      <c r="CX162" s="836"/>
      <c r="CY162" s="836"/>
      <c r="CZ162" s="836"/>
      <c r="DA162" s="836"/>
      <c r="DB162" s="836"/>
      <c r="DC162" s="836"/>
      <c r="DD162" s="836"/>
      <c r="DE162" s="836"/>
      <c r="DF162" s="836"/>
      <c r="DG162" s="836"/>
      <c r="DH162" s="836"/>
      <c r="DI162" s="836"/>
      <c r="DJ162" s="836"/>
      <c r="DK162" s="836"/>
      <c r="DL162" s="836"/>
      <c r="DM162" s="836"/>
      <c r="DN162" s="836"/>
      <c r="DO162" s="836"/>
      <c r="DP162" s="836"/>
      <c r="DQ162" s="836"/>
      <c r="DR162" s="836"/>
      <c r="DS162" s="836"/>
      <c r="DT162" s="836"/>
      <c r="DU162" s="836"/>
      <c r="DV162" s="836"/>
      <c r="DW162" s="836"/>
      <c r="DX162" s="836"/>
      <c r="DY162" s="836"/>
      <c r="DZ162" s="836"/>
      <c r="EA162" s="836"/>
      <c r="EB162" s="836"/>
      <c r="EC162" s="836"/>
      <c r="ED162" s="836"/>
      <c r="EE162" s="836"/>
      <c r="EF162" s="836"/>
      <c r="EG162" s="836"/>
      <c r="EH162" s="836"/>
      <c r="EI162" s="836"/>
      <c r="EJ162" s="836"/>
      <c r="EK162" s="836"/>
      <c r="EL162" s="836"/>
      <c r="EM162" s="836"/>
      <c r="EN162" s="836"/>
      <c r="EO162" s="836"/>
      <c r="EP162" s="836"/>
      <c r="EQ162" s="836"/>
      <c r="ER162" s="836"/>
      <c r="ES162" s="836"/>
      <c r="ET162" s="836"/>
      <c r="EU162" s="836"/>
      <c r="EV162" s="836"/>
      <c r="EW162" s="836"/>
      <c r="EX162" s="836"/>
      <c r="EY162" s="836"/>
      <c r="EZ162" s="836"/>
      <c r="FA162" s="836"/>
      <c r="FB162" s="836"/>
      <c r="FC162" s="836"/>
      <c r="FD162" s="836"/>
      <c r="FE162" s="836"/>
      <c r="FF162" s="836"/>
      <c r="FG162" s="836"/>
      <c r="FH162" s="836"/>
      <c r="FI162" s="836"/>
      <c r="FJ162" s="836"/>
      <c r="FK162" s="836"/>
      <c r="FL162" s="836"/>
      <c r="FM162" s="836"/>
      <c r="FN162" s="836"/>
      <c r="FO162" s="836"/>
      <c r="FP162" s="836"/>
      <c r="FQ162" s="836"/>
      <c r="FR162" s="836"/>
      <c r="FS162" s="836"/>
      <c r="FT162" s="836"/>
      <c r="FU162" s="836"/>
      <c r="FV162" s="836"/>
      <c r="FW162" s="836"/>
      <c r="FX162" s="836"/>
      <c r="FY162" s="836"/>
      <c r="FZ162" s="836"/>
      <c r="GA162" s="836"/>
      <c r="GB162" s="836"/>
      <c r="GC162" s="836"/>
      <c r="GD162" s="836"/>
      <c r="GE162" s="836"/>
      <c r="GF162" s="836"/>
      <c r="GG162" s="836"/>
      <c r="GH162" s="836"/>
      <c r="GI162" s="836"/>
      <c r="GJ162" s="836"/>
      <c r="GK162" s="836"/>
      <c r="GL162" s="836"/>
      <c r="GM162" s="836"/>
      <c r="GN162" s="836"/>
      <c r="GO162" s="836"/>
      <c r="GP162" s="836"/>
      <c r="GQ162" s="836"/>
      <c r="GR162" s="836"/>
      <c r="GS162" s="836"/>
      <c r="GT162" s="836"/>
      <c r="GU162" s="836"/>
      <c r="GV162" s="836"/>
      <c r="GW162" s="836"/>
      <c r="GX162" s="836"/>
      <c r="GY162" s="836"/>
      <c r="GZ162" s="836"/>
      <c r="HA162" s="836"/>
      <c r="HB162" s="836"/>
      <c r="HC162" s="836"/>
      <c r="HD162" s="836"/>
      <c r="HE162" s="836"/>
      <c r="HF162" s="836"/>
      <c r="HG162" s="836"/>
      <c r="HH162" s="836"/>
      <c r="HI162" s="836"/>
      <c r="HJ162" s="836"/>
      <c r="HK162" s="836"/>
      <c r="HL162" s="836"/>
      <c r="HM162" s="836"/>
      <c r="HN162" s="836"/>
      <c r="HO162" s="836"/>
      <c r="HP162" s="836"/>
      <c r="HQ162" s="836"/>
      <c r="HR162" s="836"/>
      <c r="HS162" s="836"/>
      <c r="HT162" s="836"/>
      <c r="HU162" s="836"/>
      <c r="HV162" s="836"/>
      <c r="HW162" s="836"/>
      <c r="HX162" s="836"/>
      <c r="HY162" s="836"/>
      <c r="HZ162" s="836"/>
      <c r="IA162" s="836"/>
      <c r="IB162" s="836"/>
      <c r="IC162" s="836"/>
      <c r="ID162" s="836"/>
      <c r="IE162" s="836"/>
      <c r="IF162" s="836"/>
      <c r="IG162" s="836"/>
      <c r="IH162" s="836"/>
      <c r="II162" s="836"/>
      <c r="IJ162" s="836"/>
      <c r="IK162" s="836"/>
      <c r="IL162" s="836"/>
      <c r="IM162" s="836"/>
      <c r="IN162" s="836"/>
      <c r="IO162" s="836"/>
      <c r="IP162" s="836"/>
      <c r="IQ162" s="836"/>
      <c r="IR162" s="836"/>
      <c r="IS162" s="836"/>
      <c r="IT162" s="836"/>
      <c r="IU162" s="836"/>
      <c r="IV162" s="836"/>
      <c r="IW162" s="836"/>
      <c r="IX162" s="836"/>
      <c r="IY162" s="836"/>
    </row>
    <row r="163" spans="1:259" ht="25.5" x14ac:dyDescent="0.2">
      <c r="A163" s="560" t="s">
        <v>651</v>
      </c>
      <c r="B163" s="359"/>
      <c r="C163" s="666"/>
      <c r="D163" s="666"/>
      <c r="E163" s="359">
        <v>0.3</v>
      </c>
      <c r="F163" s="783"/>
      <c r="G163" s="359"/>
      <c r="H163" s="843">
        <v>0.3</v>
      </c>
      <c r="I163" s="560"/>
      <c r="J163" s="560"/>
      <c r="K163" s="753">
        <v>0.3</v>
      </c>
      <c r="L163" s="359"/>
      <c r="M163" s="532"/>
      <c r="N163" s="368"/>
      <c r="O163" s="163">
        <v>0.3</v>
      </c>
      <c r="P163" s="368"/>
      <c r="Q163" s="368">
        <v>0.3</v>
      </c>
      <c r="R163" s="503"/>
      <c r="S163" s="513"/>
      <c r="T163" s="561">
        <v>0.3</v>
      </c>
      <c r="U163" s="554"/>
      <c r="V163" s="359">
        <v>0.3</v>
      </c>
      <c r="W163" s="360">
        <v>0.3</v>
      </c>
      <c r="X163" s="361" t="s">
        <v>227</v>
      </c>
    </row>
    <row r="164" spans="1:259" ht="25.5" x14ac:dyDescent="0.2">
      <c r="A164" s="431" t="s">
        <v>908</v>
      </c>
      <c r="B164" s="359"/>
      <c r="C164" s="666"/>
      <c r="D164" s="666"/>
      <c r="E164" s="359">
        <v>1</v>
      </c>
      <c r="F164" s="783"/>
      <c r="G164" s="359"/>
      <c r="H164" s="805">
        <v>1</v>
      </c>
      <c r="I164" s="560"/>
      <c r="J164" s="560"/>
      <c r="K164" s="753">
        <v>1</v>
      </c>
      <c r="L164" s="359"/>
      <c r="M164" s="532"/>
      <c r="N164" s="368"/>
      <c r="O164" s="163">
        <v>1</v>
      </c>
      <c r="P164" s="368"/>
      <c r="Q164" s="368"/>
      <c r="R164" s="503"/>
      <c r="S164" s="513"/>
      <c r="T164" s="561"/>
      <c r="U164" s="554"/>
      <c r="V164" s="359"/>
      <c r="W164" s="360"/>
      <c r="X164" s="361"/>
    </row>
    <row r="165" spans="1:259" x14ac:dyDescent="0.2">
      <c r="A165" s="113" t="s">
        <v>204</v>
      </c>
      <c r="B165" s="359"/>
      <c r="C165" s="666"/>
      <c r="D165" s="666"/>
      <c r="E165" s="359"/>
      <c r="F165" s="783"/>
      <c r="G165" s="359"/>
      <c r="H165" s="647"/>
      <c r="I165" s="113"/>
      <c r="J165" s="113"/>
      <c r="K165" s="564"/>
      <c r="L165" s="359"/>
      <c r="M165" s="532"/>
      <c r="N165" s="532"/>
      <c r="O165" s="503"/>
      <c r="P165" s="368"/>
      <c r="Q165" s="368"/>
      <c r="R165" s="503"/>
      <c r="S165" s="513"/>
      <c r="T165" s="513"/>
      <c r="U165" s="359"/>
      <c r="V165" s="165"/>
      <c r="W165" s="165"/>
      <c r="X165" s="258"/>
    </row>
    <row r="166" spans="1:259" x14ac:dyDescent="0.2">
      <c r="A166" s="376"/>
      <c r="B166" s="255"/>
      <c r="C166" s="746"/>
      <c r="D166" s="746"/>
      <c r="E166" s="255"/>
      <c r="F166" s="571"/>
      <c r="G166" s="255"/>
      <c r="H166" s="803"/>
      <c r="I166" s="376"/>
      <c r="J166" s="376"/>
      <c r="K166" s="507"/>
      <c r="L166" s="255"/>
      <c r="M166" s="254"/>
      <c r="N166" s="254"/>
      <c r="O166" s="255"/>
      <c r="P166" s="254"/>
      <c r="Q166" s="254"/>
      <c r="R166" s="508"/>
      <c r="S166" s="254"/>
      <c r="T166" s="254"/>
      <c r="U166" s="255"/>
    </row>
    <row r="167" spans="1:259" x14ac:dyDescent="0.2">
      <c r="A167" s="565" t="s">
        <v>205</v>
      </c>
      <c r="B167" s="359"/>
      <c r="C167" s="666"/>
      <c r="D167" s="666"/>
      <c r="E167" s="359"/>
      <c r="F167" s="783"/>
      <c r="G167" s="359"/>
      <c r="H167" s="647"/>
      <c r="I167" s="565"/>
      <c r="J167" s="565"/>
      <c r="K167" s="566"/>
      <c r="L167" s="359"/>
      <c r="M167" s="532"/>
      <c r="N167" s="532"/>
      <c r="O167" s="503"/>
      <c r="P167" s="368"/>
      <c r="Q167" s="368"/>
      <c r="R167" s="503"/>
      <c r="S167" s="368"/>
      <c r="T167" s="513"/>
      <c r="U167" s="359"/>
      <c r="V167" s="165"/>
      <c r="W167" s="165"/>
      <c r="X167" s="258"/>
    </row>
    <row r="168" spans="1:259" x14ac:dyDescent="0.2">
      <c r="A168" s="55" t="s">
        <v>206</v>
      </c>
      <c r="B168" s="359" t="s">
        <v>45</v>
      </c>
      <c r="C168" s="666"/>
      <c r="D168" s="666">
        <f>G168*1.06</f>
        <v>1411.5759390121955</v>
      </c>
      <c r="E168" s="538">
        <v>0.06</v>
      </c>
      <c r="F168" s="783"/>
      <c r="G168" s="511">
        <f>J168*1.053</f>
        <v>1331.6754141624485</v>
      </c>
      <c r="H168" s="647">
        <v>5.2999999999999999E-2</v>
      </c>
      <c r="I168" s="511"/>
      <c r="J168" s="511">
        <f t="shared" ref="J168:J173" si="99">N168*1.06</f>
        <v>1264.6490162986217</v>
      </c>
      <c r="K168" s="507">
        <v>0.06</v>
      </c>
      <c r="L168" s="359" t="s">
        <v>45</v>
      </c>
      <c r="M168" s="532"/>
      <c r="N168" s="513">
        <f>Q168*1.05</f>
        <v>1193.0651097156808</v>
      </c>
      <c r="O168" s="503">
        <v>5.5E-2</v>
      </c>
      <c r="P168" s="368"/>
      <c r="Q168" s="513">
        <f t="shared" ref="Q168:Q173" si="100">T168*1.061</f>
        <v>1136.2524854435055</v>
      </c>
      <c r="R168" s="503">
        <v>6.0999999999999999E-2</v>
      </c>
      <c r="S168" s="368"/>
      <c r="T168" s="513">
        <f>W168*1.06</f>
        <v>1070.9259994755</v>
      </c>
      <c r="U168" s="553">
        <f t="shared" ref="U168:U178" si="101">(T168-W168)/W168</f>
        <v>5.9999999999999991E-2</v>
      </c>
      <c r="V168" s="257">
        <v>1010.307546675</v>
      </c>
      <c r="W168" s="257">
        <v>1010.307546675</v>
      </c>
      <c r="X168" s="360">
        <v>9.0000000000000108E-2</v>
      </c>
    </row>
    <row r="169" spans="1:259" x14ac:dyDescent="0.2">
      <c r="A169" s="55" t="s">
        <v>207</v>
      </c>
      <c r="B169" s="359" t="s">
        <v>45</v>
      </c>
      <c r="C169" s="666"/>
      <c r="D169" s="666">
        <f t="shared" ref="D169:D178" si="102">G169*1.06</f>
        <v>2258.5248764492217</v>
      </c>
      <c r="E169" s="538">
        <v>0.06</v>
      </c>
      <c r="F169" s="783"/>
      <c r="G169" s="511">
        <f t="shared" ref="G169:G173" si="103">J169*1.053</f>
        <v>2130.6838457068129</v>
      </c>
      <c r="H169" s="647">
        <v>5.2999999999999999E-2</v>
      </c>
      <c r="I169" s="511"/>
      <c r="J169" s="511">
        <f t="shared" si="99"/>
        <v>2023.4414489143523</v>
      </c>
      <c r="K169" s="507">
        <v>0.06</v>
      </c>
      <c r="L169" s="359" t="s">
        <v>45</v>
      </c>
      <c r="M169" s="532"/>
      <c r="N169" s="513">
        <f t="shared" ref="N169:N201" si="104">Q169*1.05</f>
        <v>1908.9070272776908</v>
      </c>
      <c r="O169" s="503">
        <v>5.5E-2</v>
      </c>
      <c r="P169" s="368"/>
      <c r="Q169" s="513">
        <f t="shared" si="100"/>
        <v>1818.0066926454197</v>
      </c>
      <c r="R169" s="503">
        <v>6.0999999999999999E-2</v>
      </c>
      <c r="S169" s="368"/>
      <c r="T169" s="513">
        <f t="shared" ref="T169:T178" si="105">W169*1.06</f>
        <v>1713.4841589495002</v>
      </c>
      <c r="U169" s="553">
        <f t="shared" si="101"/>
        <v>6.0000000000000116E-2</v>
      </c>
      <c r="V169" s="257">
        <v>1616.494489575</v>
      </c>
      <c r="W169" s="257">
        <v>1616.494489575</v>
      </c>
      <c r="X169" s="360">
        <v>9.0000000000000024E-2</v>
      </c>
    </row>
    <row r="170" spans="1:259" x14ac:dyDescent="0.2">
      <c r="A170" s="55" t="s">
        <v>208</v>
      </c>
      <c r="B170" s="359" t="s">
        <v>45</v>
      </c>
      <c r="C170" s="666"/>
      <c r="D170" s="666">
        <f t="shared" si="102"/>
        <v>564.64049769400378</v>
      </c>
      <c r="E170" s="538">
        <v>0.06</v>
      </c>
      <c r="F170" s="783"/>
      <c r="G170" s="511">
        <f t="shared" si="103"/>
        <v>532.67971480566393</v>
      </c>
      <c r="H170" s="647">
        <v>5.2999999999999999E-2</v>
      </c>
      <c r="I170" s="511"/>
      <c r="J170" s="511">
        <f t="shared" si="99"/>
        <v>505.8686750291206</v>
      </c>
      <c r="K170" s="507">
        <v>0.06</v>
      </c>
      <c r="L170" s="359" t="s">
        <v>45</v>
      </c>
      <c r="M170" s="532"/>
      <c r="N170" s="513">
        <f t="shared" si="104"/>
        <v>477.23459908407602</v>
      </c>
      <c r="O170" s="503">
        <v>5.5E-2</v>
      </c>
      <c r="P170" s="368"/>
      <c r="Q170" s="513">
        <f t="shared" si="100"/>
        <v>454.50914198483429</v>
      </c>
      <c r="R170" s="503">
        <v>6.0999999999999999E-2</v>
      </c>
      <c r="S170" s="368"/>
      <c r="T170" s="513">
        <f t="shared" si="105"/>
        <v>428.37807915630003</v>
      </c>
      <c r="U170" s="553">
        <f t="shared" si="101"/>
        <v>6.0000000000000053E-2</v>
      </c>
      <c r="V170" s="257">
        <v>404.13026335500001</v>
      </c>
      <c r="W170" s="257">
        <v>404.13026335500001</v>
      </c>
      <c r="X170" s="360">
        <v>9.0000000000000038E-2</v>
      </c>
    </row>
    <row r="171" spans="1:259" x14ac:dyDescent="0.2">
      <c r="A171" s="55" t="s">
        <v>209</v>
      </c>
      <c r="B171" s="359" t="s">
        <v>45</v>
      </c>
      <c r="C171" s="666"/>
      <c r="D171" s="666">
        <f t="shared" si="102"/>
        <v>2823.1687481729336</v>
      </c>
      <c r="E171" s="538">
        <v>0.06</v>
      </c>
      <c r="F171" s="783"/>
      <c r="G171" s="511">
        <f t="shared" si="103"/>
        <v>2663.3667435593711</v>
      </c>
      <c r="H171" s="647">
        <v>5.2999999999999999E-2</v>
      </c>
      <c r="I171" s="511"/>
      <c r="J171" s="511">
        <f t="shared" si="99"/>
        <v>2529.3131467800299</v>
      </c>
      <c r="K171" s="507">
        <v>0.06</v>
      </c>
      <c r="L171" s="359" t="s">
        <v>45</v>
      </c>
      <c r="M171" s="532"/>
      <c r="N171" s="513">
        <f t="shared" si="104"/>
        <v>2386.1444780943675</v>
      </c>
      <c r="O171" s="503">
        <v>5.5E-2</v>
      </c>
      <c r="P171" s="368"/>
      <c r="Q171" s="513">
        <f t="shared" si="100"/>
        <v>2272.5185505660643</v>
      </c>
      <c r="R171" s="503">
        <v>6.0999999999999999E-2</v>
      </c>
      <c r="S171" s="368"/>
      <c r="T171" s="513">
        <f t="shared" si="105"/>
        <v>2141.8647978945</v>
      </c>
      <c r="U171" s="553">
        <f t="shared" si="101"/>
        <v>6.0000000000000012E-2</v>
      </c>
      <c r="V171" s="257">
        <v>2020.627167825</v>
      </c>
      <c r="W171" s="257">
        <v>2020.627167825</v>
      </c>
      <c r="X171" s="360">
        <v>9.0000000000000052E-2</v>
      </c>
    </row>
    <row r="172" spans="1:259" x14ac:dyDescent="0.2">
      <c r="A172" s="55" t="s">
        <v>210</v>
      </c>
      <c r="B172" s="359" t="s">
        <v>45</v>
      </c>
      <c r="C172" s="666"/>
      <c r="D172" s="666">
        <f t="shared" si="102"/>
        <v>14115.843740864673</v>
      </c>
      <c r="E172" s="538">
        <v>0.06</v>
      </c>
      <c r="F172" s="783"/>
      <c r="G172" s="511">
        <f t="shared" si="103"/>
        <v>13316.833717796861</v>
      </c>
      <c r="H172" s="647">
        <v>5.2999999999999999E-2</v>
      </c>
      <c r="I172" s="511"/>
      <c r="J172" s="511">
        <f t="shared" si="99"/>
        <v>12646.565733900154</v>
      </c>
      <c r="K172" s="507">
        <v>0.06</v>
      </c>
      <c r="L172" s="359" t="s">
        <v>45</v>
      </c>
      <c r="M172" s="532"/>
      <c r="N172" s="513">
        <f t="shared" si="104"/>
        <v>11930.722390471843</v>
      </c>
      <c r="O172" s="503">
        <v>5.5E-2</v>
      </c>
      <c r="P172" s="368"/>
      <c r="Q172" s="513">
        <f t="shared" si="100"/>
        <v>11362.592752830325</v>
      </c>
      <c r="R172" s="503">
        <v>6.0999999999999999E-2</v>
      </c>
      <c r="S172" s="368"/>
      <c r="T172" s="513">
        <f t="shared" si="105"/>
        <v>10709.323989472503</v>
      </c>
      <c r="U172" s="553">
        <f t="shared" si="101"/>
        <v>6.0000000000000143E-2</v>
      </c>
      <c r="V172" s="257">
        <v>10103.135839125001</v>
      </c>
      <c r="W172" s="257">
        <v>10103.135839125001</v>
      </c>
      <c r="X172" s="360">
        <v>9.0000000000000066E-2</v>
      </c>
    </row>
    <row r="173" spans="1:259" x14ac:dyDescent="0.2">
      <c r="A173" s="55" t="s">
        <v>211</v>
      </c>
      <c r="B173" s="359" t="s">
        <v>45</v>
      </c>
      <c r="C173" s="666"/>
      <c r="D173" s="666">
        <f t="shared" si="102"/>
        <v>8469.5011834742381</v>
      </c>
      <c r="E173" s="538">
        <v>0.06</v>
      </c>
      <c r="F173" s="783"/>
      <c r="G173" s="511">
        <f t="shared" si="103"/>
        <v>7990.0954561077715</v>
      </c>
      <c r="H173" s="647">
        <v>5.2999999999999999E-2</v>
      </c>
      <c r="I173" s="511"/>
      <c r="J173" s="511">
        <f t="shared" si="99"/>
        <v>7587.9349060852537</v>
      </c>
      <c r="K173" s="507">
        <v>0.06</v>
      </c>
      <c r="L173" s="359" t="s">
        <v>45</v>
      </c>
      <c r="M173" s="532"/>
      <c r="N173" s="513">
        <f t="shared" si="104"/>
        <v>7158.4291566842012</v>
      </c>
      <c r="O173" s="503">
        <v>5.5E-2</v>
      </c>
      <c r="P173" s="368"/>
      <c r="Q173" s="513">
        <f t="shared" si="100"/>
        <v>6817.5515777944775</v>
      </c>
      <c r="R173" s="503">
        <v>6.0999999999999999E-2</v>
      </c>
      <c r="S173" s="368"/>
      <c r="T173" s="513">
        <f t="shared" si="105"/>
        <v>6425.5905540004505</v>
      </c>
      <c r="U173" s="553">
        <f t="shared" si="101"/>
        <v>6.0000000000000074E-2</v>
      </c>
      <c r="V173" s="257">
        <v>6061.8778811325001</v>
      </c>
      <c r="W173" s="257">
        <v>6061.8778811325001</v>
      </c>
      <c r="X173" s="360">
        <v>9.0000000000000108E-2</v>
      </c>
    </row>
    <row r="174" spans="1:259" x14ac:dyDescent="0.2">
      <c r="A174" s="270"/>
      <c r="B174" s="312"/>
      <c r="C174" s="666"/>
      <c r="D174" s="666"/>
      <c r="E174" s="538"/>
      <c r="F174" s="646"/>
      <c r="G174" s="312"/>
      <c r="H174" s="647"/>
      <c r="I174" s="270"/>
      <c r="J174" s="270"/>
      <c r="K174" s="512"/>
      <c r="L174" s="312"/>
      <c r="M174" s="532"/>
      <c r="N174" s="513"/>
      <c r="O174" s="503"/>
      <c r="P174" s="437"/>
      <c r="Q174" s="513"/>
      <c r="R174" s="503"/>
      <c r="S174" s="504"/>
      <c r="T174" s="513"/>
      <c r="U174" s="505"/>
      <c r="V174" s="344"/>
      <c r="W174" s="344"/>
      <c r="X174" s="506"/>
    </row>
    <row r="175" spans="1:259" x14ac:dyDescent="0.2">
      <c r="A175" s="565" t="s">
        <v>205</v>
      </c>
      <c r="B175" s="359"/>
      <c r="C175" s="666"/>
      <c r="D175" s="666"/>
      <c r="E175" s="538"/>
      <c r="F175" s="783"/>
      <c r="G175" s="359"/>
      <c r="H175" s="647"/>
      <c r="I175" s="565"/>
      <c r="J175" s="565"/>
      <c r="K175" s="368"/>
      <c r="L175" s="359"/>
      <c r="M175" s="532"/>
      <c r="N175" s="513"/>
      <c r="O175" s="503"/>
      <c r="P175" s="368"/>
      <c r="Q175" s="513"/>
      <c r="R175" s="503"/>
      <c r="S175" s="368"/>
      <c r="T175" s="513"/>
      <c r="U175" s="553"/>
      <c r="V175" s="257"/>
      <c r="W175" s="257"/>
      <c r="X175" s="360"/>
    </row>
    <row r="176" spans="1:259" x14ac:dyDescent="0.2">
      <c r="A176" s="55" t="s">
        <v>95</v>
      </c>
      <c r="B176" s="359" t="s">
        <v>45</v>
      </c>
      <c r="C176" s="666"/>
      <c r="D176" s="666">
        <f t="shared" si="102"/>
        <v>8469.5062445188032</v>
      </c>
      <c r="E176" s="538">
        <v>0.06</v>
      </c>
      <c r="F176" s="783"/>
      <c r="G176" s="511">
        <f>J176*1.053</f>
        <v>7990.1002306781156</v>
      </c>
      <c r="H176" s="647">
        <v>5.2999999999999999E-2</v>
      </c>
      <c r="I176" s="511"/>
      <c r="J176" s="511">
        <f>N176*1.06</f>
        <v>7587.9394403400911</v>
      </c>
      <c r="K176" s="507">
        <v>0.06</v>
      </c>
      <c r="L176" s="359" t="s">
        <v>45</v>
      </c>
      <c r="M176" s="532"/>
      <c r="N176" s="513">
        <f t="shared" si="104"/>
        <v>7158.4334342831044</v>
      </c>
      <c r="O176" s="503">
        <v>5.5E-2</v>
      </c>
      <c r="P176" s="368"/>
      <c r="Q176" s="513">
        <f>T176*1.061</f>
        <v>6817.5556516981942</v>
      </c>
      <c r="R176" s="503">
        <v>6.0999999999999999E-2</v>
      </c>
      <c r="S176" s="368"/>
      <c r="T176" s="513">
        <f t="shared" si="105"/>
        <v>6425.594393683501</v>
      </c>
      <c r="U176" s="553">
        <f t="shared" si="101"/>
        <v>6.0000000000000081E-2</v>
      </c>
      <c r="V176" s="257">
        <v>6061.8815034750005</v>
      </c>
      <c r="W176" s="257">
        <v>6061.8815034750005</v>
      </c>
      <c r="X176" s="360">
        <v>0.09</v>
      </c>
    </row>
    <row r="177" spans="1:24" x14ac:dyDescent="0.2">
      <c r="A177" s="55" t="s">
        <v>94</v>
      </c>
      <c r="B177" s="359" t="s">
        <v>45</v>
      </c>
      <c r="C177" s="666"/>
      <c r="D177" s="666">
        <f t="shared" si="102"/>
        <v>28231.670611580801</v>
      </c>
      <c r="E177" s="538">
        <v>0.06</v>
      </c>
      <c r="F177" s="783"/>
      <c r="G177" s="511">
        <f t="shared" ref="G177:G178" si="106">J177*1.053</f>
        <v>26633.651520359246</v>
      </c>
      <c r="H177" s="647">
        <v>5.2999999999999999E-2</v>
      </c>
      <c r="I177" s="511"/>
      <c r="J177" s="511">
        <f>N177*1.06</f>
        <v>25293.116353617519</v>
      </c>
      <c r="K177" s="507">
        <v>0.06</v>
      </c>
      <c r="L177" s="359" t="s">
        <v>45</v>
      </c>
      <c r="M177" s="532"/>
      <c r="N177" s="513">
        <f t="shared" si="104"/>
        <v>23861.430522280676</v>
      </c>
      <c r="O177" s="503">
        <v>5.5E-2</v>
      </c>
      <c r="P177" s="368"/>
      <c r="Q177" s="513">
        <f>T177*1.061</f>
        <v>22725.171925981595</v>
      </c>
      <c r="R177" s="503">
        <v>6.0999999999999999E-2</v>
      </c>
      <c r="S177" s="368"/>
      <c r="T177" s="513">
        <f t="shared" si="105"/>
        <v>21418.635180001504</v>
      </c>
      <c r="U177" s="553">
        <f t="shared" si="101"/>
        <v>6.0000000000000137E-2</v>
      </c>
      <c r="V177" s="257">
        <v>20206.259603775001</v>
      </c>
      <c r="W177" s="257">
        <v>20206.259603775001</v>
      </c>
      <c r="X177" s="360">
        <v>9.0000000000000135E-2</v>
      </c>
    </row>
    <row r="178" spans="1:24" x14ac:dyDescent="0.2">
      <c r="A178" s="55" t="s">
        <v>212</v>
      </c>
      <c r="B178" s="359" t="s">
        <v>45</v>
      </c>
      <c r="C178" s="666"/>
      <c r="D178" s="666">
        <f t="shared" si="102"/>
        <v>42347.526161549453</v>
      </c>
      <c r="E178" s="538">
        <v>0.06</v>
      </c>
      <c r="F178" s="783"/>
      <c r="G178" s="511">
        <f t="shared" si="106"/>
        <v>39950.496378820237</v>
      </c>
      <c r="H178" s="647">
        <v>5.2999999999999999E-2</v>
      </c>
      <c r="I178" s="511"/>
      <c r="J178" s="511">
        <f>N178*1.06</f>
        <v>37939.692667445619</v>
      </c>
      <c r="K178" s="507">
        <v>0.06</v>
      </c>
      <c r="L178" s="359" t="s">
        <v>45</v>
      </c>
      <c r="M178" s="532"/>
      <c r="N178" s="513">
        <f t="shared" si="104"/>
        <v>35792.162893816618</v>
      </c>
      <c r="O178" s="503">
        <v>5.5E-2</v>
      </c>
      <c r="P178" s="368"/>
      <c r="Q178" s="513">
        <f>T178*1.061</f>
        <v>34087.774184587252</v>
      </c>
      <c r="R178" s="503">
        <v>6.0999999999999999E-2</v>
      </c>
      <c r="S178" s="368"/>
      <c r="T178" s="513">
        <f t="shared" si="105"/>
        <v>32127.968128734454</v>
      </c>
      <c r="U178" s="553">
        <f t="shared" si="101"/>
        <v>6.0000000000000081E-2</v>
      </c>
      <c r="V178" s="257">
        <v>30309.403895032501</v>
      </c>
      <c r="W178" s="257">
        <v>30309.403895032501</v>
      </c>
      <c r="X178" s="360">
        <v>9.0000000000000135E-2</v>
      </c>
    </row>
    <row r="179" spans="1:24" ht="24" x14ac:dyDescent="0.2">
      <c r="A179" s="55" t="s">
        <v>213</v>
      </c>
      <c r="B179" s="359"/>
      <c r="C179" s="666"/>
      <c r="D179" s="666"/>
      <c r="E179" s="359"/>
      <c r="F179" s="783"/>
      <c r="G179" s="359"/>
      <c r="H179" s="647"/>
      <c r="I179" s="55"/>
      <c r="J179" s="55"/>
      <c r="K179" s="566"/>
      <c r="L179" s="359"/>
      <c r="M179" s="532"/>
      <c r="N179" s="532"/>
      <c r="O179" s="503"/>
      <c r="P179" s="368"/>
      <c r="Q179" s="368"/>
      <c r="R179" s="503"/>
      <c r="S179" s="368"/>
      <c r="T179" s="368"/>
      <c r="U179" s="359"/>
      <c r="V179" s="165"/>
      <c r="W179" s="165"/>
      <c r="X179" s="258"/>
    </row>
    <row r="180" spans="1:24" x14ac:dyDescent="0.2">
      <c r="A180" s="55"/>
      <c r="B180" s="359"/>
      <c r="C180" s="666"/>
      <c r="D180" s="666"/>
      <c r="E180" s="359"/>
      <c r="F180" s="783"/>
      <c r="G180" s="359"/>
      <c r="H180" s="647"/>
      <c r="I180" s="55"/>
      <c r="J180" s="55"/>
      <c r="K180" s="566"/>
      <c r="L180" s="359"/>
      <c r="M180" s="532"/>
      <c r="N180" s="532"/>
      <c r="O180" s="503"/>
      <c r="P180" s="368"/>
      <c r="Q180" s="368"/>
      <c r="R180" s="503"/>
      <c r="S180" s="368"/>
      <c r="T180" s="368"/>
      <c r="U180" s="359"/>
      <c r="V180" s="165"/>
      <c r="W180" s="165"/>
      <c r="X180" s="258"/>
    </row>
    <row r="181" spans="1:24" s="269" customFormat="1" ht="12.75" x14ac:dyDescent="0.2">
      <c r="A181" s="492" t="s">
        <v>2</v>
      </c>
      <c r="B181" s="493" t="s">
        <v>666</v>
      </c>
      <c r="C181" s="1032" t="s">
        <v>1009</v>
      </c>
      <c r="D181" s="1033"/>
      <c r="E181" s="1034"/>
      <c r="F181" s="1032" t="s">
        <v>959</v>
      </c>
      <c r="G181" s="1033"/>
      <c r="H181" s="1034"/>
      <c r="I181" s="1032" t="s">
        <v>938</v>
      </c>
      <c r="J181" s="1033"/>
      <c r="K181" s="1034"/>
      <c r="L181" s="493" t="s">
        <v>666</v>
      </c>
      <c r="M181" s="1032" t="s">
        <v>849</v>
      </c>
      <c r="N181" s="1033"/>
      <c r="O181" s="1034"/>
      <c r="P181" s="1032" t="s">
        <v>766</v>
      </c>
      <c r="Q181" s="1033"/>
      <c r="R181" s="1034"/>
      <c r="S181" s="996" t="s">
        <v>699</v>
      </c>
      <c r="T181" s="997"/>
      <c r="U181" s="998"/>
      <c r="V181" s="996" t="s">
        <v>664</v>
      </c>
      <c r="W181" s="997"/>
      <c r="X181" s="998"/>
    </row>
    <row r="182" spans="1:24" s="269" customFormat="1" ht="12.75" x14ac:dyDescent="0.2">
      <c r="A182" s="270"/>
      <c r="B182" s="312"/>
      <c r="C182" s="1032"/>
      <c r="D182" s="1033"/>
      <c r="E182" s="1034"/>
      <c r="F182" s="1032" t="s">
        <v>8</v>
      </c>
      <c r="G182" s="1033"/>
      <c r="H182" s="1034"/>
      <c r="I182" s="1032" t="s">
        <v>8</v>
      </c>
      <c r="J182" s="1033"/>
      <c r="K182" s="1034"/>
      <c r="L182" s="312"/>
      <c r="M182" s="1032" t="s">
        <v>8</v>
      </c>
      <c r="N182" s="1033"/>
      <c r="O182" s="1034"/>
      <c r="P182" s="1033" t="s">
        <v>8</v>
      </c>
      <c r="Q182" s="1033"/>
      <c r="R182" s="1034"/>
      <c r="S182" s="999" t="s">
        <v>8</v>
      </c>
      <c r="T182" s="1000"/>
      <c r="U182" s="1001"/>
      <c r="V182" s="999" t="s">
        <v>8</v>
      </c>
      <c r="W182" s="1000"/>
      <c r="X182" s="1001"/>
    </row>
    <row r="183" spans="1:24" s="269" customFormat="1" ht="25.5" x14ac:dyDescent="0.2">
      <c r="A183" s="270"/>
      <c r="B183" s="312"/>
      <c r="C183" s="495" t="s">
        <v>9</v>
      </c>
      <c r="D183" s="495" t="s">
        <v>10</v>
      </c>
      <c r="E183" s="495" t="s">
        <v>1051</v>
      </c>
      <c r="F183" s="494" t="s">
        <v>9</v>
      </c>
      <c r="G183" s="493" t="s">
        <v>10</v>
      </c>
      <c r="H183" s="804" t="s">
        <v>11</v>
      </c>
      <c r="I183" s="495" t="s">
        <v>9</v>
      </c>
      <c r="J183" s="493" t="s">
        <v>10</v>
      </c>
      <c r="K183" s="496" t="s">
        <v>11</v>
      </c>
      <c r="L183" s="312"/>
      <c r="M183" s="495" t="s">
        <v>9</v>
      </c>
      <c r="N183" s="493" t="s">
        <v>10</v>
      </c>
      <c r="O183" s="496" t="s">
        <v>11</v>
      </c>
      <c r="P183" s="495" t="s">
        <v>9</v>
      </c>
      <c r="Q183" s="493" t="s">
        <v>10</v>
      </c>
      <c r="R183" s="496" t="s">
        <v>11</v>
      </c>
      <c r="S183" s="273" t="s">
        <v>9</v>
      </c>
      <c r="T183" s="274" t="s">
        <v>10</v>
      </c>
      <c r="U183" s="497" t="s">
        <v>11</v>
      </c>
      <c r="V183" s="273" t="s">
        <v>9</v>
      </c>
      <c r="W183" s="274" t="s">
        <v>10</v>
      </c>
      <c r="X183" s="497" t="s">
        <v>11</v>
      </c>
    </row>
    <row r="184" spans="1:24" s="269" customFormat="1" ht="12.75" x14ac:dyDescent="0.2">
      <c r="A184" s="270"/>
      <c r="B184" s="498"/>
      <c r="C184" s="1032" t="s">
        <v>1052</v>
      </c>
      <c r="D184" s="1033"/>
      <c r="E184" s="1034"/>
      <c r="F184" s="1043" t="s">
        <v>958</v>
      </c>
      <c r="G184" s="1043"/>
      <c r="H184" s="1043"/>
      <c r="I184" s="1032" t="s">
        <v>939</v>
      </c>
      <c r="J184" s="1033"/>
      <c r="K184" s="1034"/>
      <c r="L184" s="498"/>
      <c r="M184" s="1032" t="s">
        <v>850</v>
      </c>
      <c r="N184" s="1033"/>
      <c r="O184" s="1034"/>
      <c r="P184" s="1033" t="s">
        <v>767</v>
      </c>
      <c r="Q184" s="1033"/>
      <c r="R184" s="1034"/>
      <c r="S184" s="992" t="s">
        <v>700</v>
      </c>
      <c r="T184" s="993"/>
      <c r="U184" s="1008"/>
      <c r="V184" s="992" t="s">
        <v>665</v>
      </c>
      <c r="W184" s="993"/>
      <c r="X184" s="1044"/>
    </row>
    <row r="185" spans="1:24" x14ac:dyDescent="0.2">
      <c r="A185" s="270" t="s">
        <v>395</v>
      </c>
      <c r="B185" s="312"/>
      <c r="C185" s="666"/>
      <c r="D185" s="666"/>
      <c r="E185" s="312"/>
      <c r="F185" s="646"/>
      <c r="G185" s="312"/>
      <c r="H185" s="647"/>
      <c r="I185" s="270"/>
      <c r="J185" s="270"/>
      <c r="K185" s="512"/>
      <c r="L185" s="312"/>
      <c r="M185" s="532"/>
      <c r="N185" s="532"/>
      <c r="O185" s="503"/>
      <c r="P185" s="437"/>
      <c r="Q185" s="437"/>
      <c r="R185" s="503"/>
      <c r="S185" s="437"/>
      <c r="T185" s="437"/>
      <c r="U185" s="312"/>
      <c r="V185" s="165"/>
      <c r="W185" s="165"/>
      <c r="X185" s="258"/>
    </row>
    <row r="186" spans="1:24" x14ac:dyDescent="0.2">
      <c r="A186" s="376" t="s">
        <v>396</v>
      </c>
      <c r="B186" s="312" t="s">
        <v>19</v>
      </c>
      <c r="C186" s="666">
        <f>D186*1.15</f>
        <v>564.31042309918018</v>
      </c>
      <c r="D186" s="666">
        <f>G186*1.06</f>
        <v>490.70471573841763</v>
      </c>
      <c r="E186" s="538">
        <v>0.06</v>
      </c>
      <c r="F186" s="668">
        <f>G186*1.15</f>
        <v>532.36832367847194</v>
      </c>
      <c r="G186" s="645">
        <f>J186*1.053</f>
        <v>462.92897711171474</v>
      </c>
      <c r="H186" s="647">
        <v>5.2999999999999999E-2</v>
      </c>
      <c r="I186" s="511">
        <f t="shared" ref="I186:I201" si="107">J186*1.15</f>
        <v>505.5729569596125</v>
      </c>
      <c r="J186" s="511">
        <f t="shared" ref="J186:J196" si="108">N186*1.03</f>
        <v>439.62865822575003</v>
      </c>
      <c r="K186" s="507">
        <v>0.03</v>
      </c>
      <c r="L186" s="312" t="s">
        <v>19</v>
      </c>
      <c r="M186" s="513">
        <f t="shared" ref="M186:M201" si="109">N186*1.15</f>
        <v>490.84753102874998</v>
      </c>
      <c r="N186" s="513">
        <f t="shared" si="104"/>
        <v>426.82394002500001</v>
      </c>
      <c r="O186" s="503">
        <v>5.5E-2</v>
      </c>
      <c r="P186" s="513">
        <f>Q186*1.15</f>
        <v>467.47383907499994</v>
      </c>
      <c r="Q186" s="513">
        <f t="shared" ref="Q186:Q196" si="110">T186*1.055</f>
        <v>406.49899049999999</v>
      </c>
      <c r="R186" s="503">
        <v>5.5E-2</v>
      </c>
      <c r="S186" s="513">
        <f>T186*1.15</f>
        <v>443.10316499999993</v>
      </c>
      <c r="T186" s="513">
        <f>W186*1.055</f>
        <v>385.30709999999999</v>
      </c>
      <c r="U186" s="515">
        <f t="shared" ref="U186:U201" si="111">(T186-W186)/W186</f>
        <v>5.4999999999999896E-2</v>
      </c>
      <c r="V186" s="257">
        <v>420.00299999999999</v>
      </c>
      <c r="W186" s="257">
        <v>365.22</v>
      </c>
      <c r="X186" s="360">
        <v>3.8550669866888397E-2</v>
      </c>
    </row>
    <row r="187" spans="1:24" x14ac:dyDescent="0.2">
      <c r="A187" s="376" t="s">
        <v>397</v>
      </c>
      <c r="B187" s="312" t="s">
        <v>19</v>
      </c>
      <c r="C187" s="666">
        <f t="shared" ref="C187:C194" si="112">D187*1.15</f>
        <v>564.31042309918018</v>
      </c>
      <c r="D187" s="666">
        <f t="shared" ref="D187:D196" si="113">G187*1.06</f>
        <v>490.70471573841763</v>
      </c>
      <c r="E187" s="538">
        <v>0.06</v>
      </c>
      <c r="F187" s="668">
        <f t="shared" ref="F187:F201" si="114">G187*1.15</f>
        <v>532.36832367847194</v>
      </c>
      <c r="G187" s="645">
        <f t="shared" ref="G187:G194" si="115">J187*1.053</f>
        <v>462.92897711171474</v>
      </c>
      <c r="H187" s="647">
        <v>5.2999999999999999E-2</v>
      </c>
      <c r="I187" s="511">
        <f t="shared" si="107"/>
        <v>505.5729569596125</v>
      </c>
      <c r="J187" s="511">
        <f t="shared" si="108"/>
        <v>439.62865822575003</v>
      </c>
      <c r="K187" s="507">
        <v>0.03</v>
      </c>
      <c r="L187" s="312" t="s">
        <v>19</v>
      </c>
      <c r="M187" s="513">
        <f t="shared" si="109"/>
        <v>490.84753102874998</v>
      </c>
      <c r="N187" s="513">
        <f t="shared" si="104"/>
        <v>426.82394002500001</v>
      </c>
      <c r="O187" s="503">
        <v>5.5E-2</v>
      </c>
      <c r="P187" s="513">
        <f t="shared" ref="P187:P201" si="116">Q187*1.15</f>
        <v>467.47383907499994</v>
      </c>
      <c r="Q187" s="513">
        <f t="shared" si="110"/>
        <v>406.49899049999999</v>
      </c>
      <c r="R187" s="503">
        <v>5.5E-2</v>
      </c>
      <c r="S187" s="513">
        <f t="shared" ref="S187:S201" si="117">T187*1.15</f>
        <v>443.10316499999993</v>
      </c>
      <c r="T187" s="513">
        <f t="shared" ref="T187:T201" si="118">W187*1.055</f>
        <v>385.30709999999999</v>
      </c>
      <c r="U187" s="515">
        <f t="shared" si="111"/>
        <v>5.4999999999999896E-2</v>
      </c>
      <c r="V187" s="257">
        <v>420.00299999999999</v>
      </c>
      <c r="W187" s="257">
        <v>365.22</v>
      </c>
      <c r="X187" s="360">
        <v>3.8550669866888397E-2</v>
      </c>
    </row>
    <row r="188" spans="1:24" x14ac:dyDescent="0.2">
      <c r="A188" s="376" t="s">
        <v>660</v>
      </c>
      <c r="B188" s="312" t="s">
        <v>19</v>
      </c>
      <c r="C188" s="666">
        <f t="shared" si="112"/>
        <v>4.0327753252528886</v>
      </c>
      <c r="D188" s="666">
        <f t="shared" si="113"/>
        <v>3.5067611523938167</v>
      </c>
      <c r="E188" s="538">
        <v>0.06</v>
      </c>
      <c r="F188" s="668">
        <f t="shared" si="114"/>
        <v>3.8045050238234803</v>
      </c>
      <c r="G188" s="645">
        <f t="shared" si="115"/>
        <v>3.3082652381073743</v>
      </c>
      <c r="H188" s="647">
        <v>5.2999999999999999E-2</v>
      </c>
      <c r="I188" s="511">
        <f t="shared" si="107"/>
        <v>3.6130152173062493</v>
      </c>
      <c r="J188" s="511">
        <f t="shared" si="108"/>
        <v>3.1417523628749997</v>
      </c>
      <c r="K188" s="507">
        <v>0.03</v>
      </c>
      <c r="L188" s="312" t="s">
        <v>19</v>
      </c>
      <c r="M188" s="513">
        <f t="shared" si="109"/>
        <v>3.5077817643749993</v>
      </c>
      <c r="N188" s="513">
        <f t="shared" si="104"/>
        <v>3.0502450124999996</v>
      </c>
      <c r="O188" s="503">
        <v>5.5E-2</v>
      </c>
      <c r="P188" s="513">
        <f t="shared" si="116"/>
        <v>3.3407445374999991</v>
      </c>
      <c r="Q188" s="513">
        <f t="shared" si="110"/>
        <v>2.9049952499999994</v>
      </c>
      <c r="R188" s="503">
        <v>5.5E-2</v>
      </c>
      <c r="S188" s="513">
        <f t="shared" si="117"/>
        <v>3.1665824999999996</v>
      </c>
      <c r="T188" s="513">
        <f t="shared" si="118"/>
        <v>2.7535499999999997</v>
      </c>
      <c r="U188" s="515">
        <f t="shared" si="111"/>
        <v>5.4999999999999945E-2</v>
      </c>
      <c r="V188" s="257">
        <v>3.0014999999999996</v>
      </c>
      <c r="W188" s="257">
        <v>2.61</v>
      </c>
      <c r="X188" s="360">
        <v>-0.13000000000000003</v>
      </c>
    </row>
    <row r="189" spans="1:24" x14ac:dyDescent="0.2">
      <c r="A189" s="376" t="s">
        <v>661</v>
      </c>
      <c r="B189" s="312" t="s">
        <v>19</v>
      </c>
      <c r="C189" s="666">
        <f t="shared" si="112"/>
        <v>5.3770337670038524</v>
      </c>
      <c r="D189" s="666">
        <f t="shared" si="113"/>
        <v>4.6756815365250892</v>
      </c>
      <c r="E189" s="538">
        <v>0.06</v>
      </c>
      <c r="F189" s="668">
        <f t="shared" si="114"/>
        <v>5.0726733650979732</v>
      </c>
      <c r="G189" s="645">
        <f t="shared" si="115"/>
        <v>4.411020317476499</v>
      </c>
      <c r="H189" s="647">
        <v>5.2999999999999999E-2</v>
      </c>
      <c r="I189" s="511">
        <f t="shared" si="107"/>
        <v>4.8173536230749994</v>
      </c>
      <c r="J189" s="511">
        <f t="shared" si="108"/>
        <v>4.1890031504999996</v>
      </c>
      <c r="K189" s="507">
        <v>0.03</v>
      </c>
      <c r="L189" s="312" t="s">
        <v>19</v>
      </c>
      <c r="M189" s="513">
        <f t="shared" si="109"/>
        <v>4.6770423524999991</v>
      </c>
      <c r="N189" s="513">
        <f t="shared" si="104"/>
        <v>4.0669933499999997</v>
      </c>
      <c r="O189" s="503">
        <v>5.5E-2</v>
      </c>
      <c r="P189" s="513">
        <f t="shared" si="116"/>
        <v>4.4543260499999997</v>
      </c>
      <c r="Q189" s="513">
        <f t="shared" si="110"/>
        <v>3.8733269999999997</v>
      </c>
      <c r="R189" s="503">
        <v>5.5E-2</v>
      </c>
      <c r="S189" s="513">
        <f t="shared" si="117"/>
        <v>4.2221099999999998</v>
      </c>
      <c r="T189" s="513">
        <f t="shared" si="118"/>
        <v>3.6713999999999998</v>
      </c>
      <c r="U189" s="503">
        <f t="shared" si="111"/>
        <v>5.4999999999999938E-2</v>
      </c>
      <c r="V189" s="257">
        <v>4.0019999999999998</v>
      </c>
      <c r="W189" s="257">
        <v>3.48</v>
      </c>
      <c r="X189" s="360">
        <v>-0.13</v>
      </c>
    </row>
    <row r="190" spans="1:24" x14ac:dyDescent="0.2">
      <c r="A190" s="376" t="s">
        <v>402</v>
      </c>
      <c r="B190" s="312" t="s">
        <v>19</v>
      </c>
      <c r="C190" s="666">
        <f t="shared" si="112"/>
        <v>806.15333264269816</v>
      </c>
      <c r="D190" s="666">
        <f t="shared" si="113"/>
        <v>701.00289795017238</v>
      </c>
      <c r="E190" s="538">
        <v>0.06</v>
      </c>
      <c r="F190" s="668">
        <f t="shared" si="114"/>
        <v>760.52201192707378</v>
      </c>
      <c r="G190" s="645">
        <f t="shared" si="115"/>
        <v>661.32348863223808</v>
      </c>
      <c r="H190" s="647">
        <v>5.2999999999999999E-2</v>
      </c>
      <c r="I190" s="511">
        <f t="shared" si="107"/>
        <v>722.24312623653736</v>
      </c>
      <c r="J190" s="511">
        <f t="shared" si="108"/>
        <v>628.03750107524991</v>
      </c>
      <c r="K190" s="507">
        <v>0.03</v>
      </c>
      <c r="L190" s="312" t="s">
        <v>19</v>
      </c>
      <c r="M190" s="513">
        <f t="shared" si="109"/>
        <v>701.20691867624987</v>
      </c>
      <c r="N190" s="513">
        <f t="shared" si="104"/>
        <v>609.74514667499989</v>
      </c>
      <c r="O190" s="503">
        <v>5.5E-2</v>
      </c>
      <c r="P190" s="513">
        <f t="shared" si="116"/>
        <v>667.81611302499982</v>
      </c>
      <c r="Q190" s="513">
        <f t="shared" si="110"/>
        <v>580.70966349999992</v>
      </c>
      <c r="R190" s="503">
        <v>5.5E-2</v>
      </c>
      <c r="S190" s="513">
        <f t="shared" si="117"/>
        <v>633.00105499999995</v>
      </c>
      <c r="T190" s="513">
        <f t="shared" si="118"/>
        <v>550.4357</v>
      </c>
      <c r="U190" s="515">
        <f t="shared" si="111"/>
        <v>5.4999999999999979E-2</v>
      </c>
      <c r="V190" s="257">
        <v>600.00099999999998</v>
      </c>
      <c r="W190" s="257">
        <v>521.74</v>
      </c>
      <c r="X190" s="360">
        <v>2.5038934544189467E-2</v>
      </c>
    </row>
    <row r="191" spans="1:24" x14ac:dyDescent="0.2">
      <c r="A191" s="376" t="s">
        <v>403</v>
      </c>
      <c r="B191" s="312" t="s">
        <v>19</v>
      </c>
      <c r="C191" s="666">
        <f t="shared" si="112"/>
        <v>806.15333264269816</v>
      </c>
      <c r="D191" s="666">
        <f t="shared" si="113"/>
        <v>701.00289795017238</v>
      </c>
      <c r="E191" s="538">
        <v>0.06</v>
      </c>
      <c r="F191" s="668">
        <f t="shared" si="114"/>
        <v>760.52201192707378</v>
      </c>
      <c r="G191" s="645">
        <f t="shared" si="115"/>
        <v>661.32348863223808</v>
      </c>
      <c r="H191" s="647">
        <v>5.2999999999999999E-2</v>
      </c>
      <c r="I191" s="511">
        <f t="shared" si="107"/>
        <v>722.24312623653736</v>
      </c>
      <c r="J191" s="511">
        <f t="shared" si="108"/>
        <v>628.03750107524991</v>
      </c>
      <c r="K191" s="507">
        <v>0.03</v>
      </c>
      <c r="L191" s="312" t="s">
        <v>19</v>
      </c>
      <c r="M191" s="513">
        <f t="shared" si="109"/>
        <v>701.20691867624987</v>
      </c>
      <c r="N191" s="513">
        <f t="shared" si="104"/>
        <v>609.74514667499989</v>
      </c>
      <c r="O191" s="503">
        <v>5.5E-2</v>
      </c>
      <c r="P191" s="513">
        <f t="shared" si="116"/>
        <v>667.81611302499982</v>
      </c>
      <c r="Q191" s="513">
        <f t="shared" si="110"/>
        <v>580.70966349999992</v>
      </c>
      <c r="R191" s="503">
        <v>5.5E-2</v>
      </c>
      <c r="S191" s="513">
        <f t="shared" si="117"/>
        <v>633.00105499999995</v>
      </c>
      <c r="T191" s="513">
        <f t="shared" si="118"/>
        <v>550.4357</v>
      </c>
      <c r="U191" s="515">
        <f t="shared" si="111"/>
        <v>5.4999999999999979E-2</v>
      </c>
      <c r="V191" s="257">
        <v>600.00099999999998</v>
      </c>
      <c r="W191" s="257">
        <v>521.74</v>
      </c>
      <c r="X191" s="360">
        <v>2.5038934544189467E-2</v>
      </c>
    </row>
    <row r="192" spans="1:24" x14ac:dyDescent="0.2">
      <c r="A192" s="376" t="s">
        <v>404</v>
      </c>
      <c r="B192" s="312" t="s">
        <v>19</v>
      </c>
      <c r="C192" s="666">
        <f t="shared" si="112"/>
        <v>73.903311803389158</v>
      </c>
      <c r="D192" s="666">
        <f t="shared" si="113"/>
        <v>64.263749394251448</v>
      </c>
      <c r="E192" s="538">
        <v>0.06</v>
      </c>
      <c r="F192" s="668">
        <f t="shared" si="114"/>
        <v>69.720105474895433</v>
      </c>
      <c r="G192" s="645">
        <f t="shared" si="115"/>
        <v>60.626178673822118</v>
      </c>
      <c r="H192" s="647">
        <v>5.2999999999999999E-2</v>
      </c>
      <c r="I192" s="511">
        <f t="shared" si="107"/>
        <v>66.210926376918735</v>
      </c>
      <c r="J192" s="511">
        <f t="shared" si="108"/>
        <v>57.574718588624997</v>
      </c>
      <c r="K192" s="507">
        <v>0.03</v>
      </c>
      <c r="L192" s="312" t="s">
        <v>19</v>
      </c>
      <c r="M192" s="513">
        <f t="shared" si="109"/>
        <v>64.282452793124989</v>
      </c>
      <c r="N192" s="513">
        <f t="shared" si="104"/>
        <v>55.897785037499993</v>
      </c>
      <c r="O192" s="503">
        <v>5.5E-2</v>
      </c>
      <c r="P192" s="513">
        <f t="shared" si="116"/>
        <v>61.221383612499984</v>
      </c>
      <c r="Q192" s="513">
        <f t="shared" si="110"/>
        <v>53.23598574999999</v>
      </c>
      <c r="R192" s="503">
        <v>5.5E-2</v>
      </c>
      <c r="S192" s="513">
        <f t="shared" si="117"/>
        <v>58.029747499999992</v>
      </c>
      <c r="T192" s="513">
        <f t="shared" si="118"/>
        <v>50.460649999999994</v>
      </c>
      <c r="U192" s="515">
        <f t="shared" si="111"/>
        <v>5.499999999999991E-2</v>
      </c>
      <c r="V192" s="257">
        <v>55.004499999999993</v>
      </c>
      <c r="W192" s="257">
        <v>47.83</v>
      </c>
      <c r="X192" s="360">
        <v>3.3663768604543197E-2</v>
      </c>
    </row>
    <row r="193" spans="1:24" x14ac:dyDescent="0.2">
      <c r="A193" s="376" t="s">
        <v>405</v>
      </c>
      <c r="B193" s="312" t="s">
        <v>19</v>
      </c>
      <c r="C193" s="666">
        <f t="shared" si="112"/>
        <v>80.609152765687071</v>
      </c>
      <c r="D193" s="666">
        <f t="shared" si="113"/>
        <v>70.094915448423549</v>
      </c>
      <c r="E193" s="538">
        <v>0.06</v>
      </c>
      <c r="F193" s="668">
        <f t="shared" si="114"/>
        <v>76.046370533667059</v>
      </c>
      <c r="G193" s="645">
        <f t="shared" si="115"/>
        <v>66.127278724927876</v>
      </c>
      <c r="H193" s="647">
        <v>5.2999999999999999E-2</v>
      </c>
      <c r="I193" s="511">
        <f t="shared" si="107"/>
        <v>72.21877543558125</v>
      </c>
      <c r="J193" s="511">
        <f t="shared" si="108"/>
        <v>62.798935161374999</v>
      </c>
      <c r="K193" s="507">
        <v>0.03</v>
      </c>
      <c r="L193" s="312" t="s">
        <v>19</v>
      </c>
      <c r="M193" s="513">
        <f t="shared" si="109"/>
        <v>70.115315956874994</v>
      </c>
      <c r="N193" s="513">
        <f t="shared" si="104"/>
        <v>60.969839962499996</v>
      </c>
      <c r="O193" s="503">
        <v>5.5E-2</v>
      </c>
      <c r="P193" s="513">
        <f t="shared" si="116"/>
        <v>66.776491387499988</v>
      </c>
      <c r="Q193" s="513">
        <f t="shared" si="110"/>
        <v>58.066514249999997</v>
      </c>
      <c r="R193" s="503">
        <v>5.5E-2</v>
      </c>
      <c r="S193" s="513">
        <f t="shared" si="117"/>
        <v>63.295252499999997</v>
      </c>
      <c r="T193" s="513">
        <f t="shared" si="118"/>
        <v>55.039349999999999</v>
      </c>
      <c r="U193" s="515">
        <f t="shared" si="111"/>
        <v>5.4999999999999945E-2</v>
      </c>
      <c r="V193" s="257">
        <v>59.9955</v>
      </c>
      <c r="W193" s="257">
        <v>52.17</v>
      </c>
      <c r="X193" s="360">
        <v>0.12745638319253652</v>
      </c>
    </row>
    <row r="194" spans="1:24" x14ac:dyDescent="0.2">
      <c r="A194" s="376" t="s">
        <v>406</v>
      </c>
      <c r="B194" s="312" t="s">
        <v>19</v>
      </c>
      <c r="C194" s="666">
        <f t="shared" si="112"/>
        <v>833.02305023126064</v>
      </c>
      <c r="D194" s="666">
        <f t="shared" si="113"/>
        <v>724.36786976631367</v>
      </c>
      <c r="E194" s="538">
        <v>0.06</v>
      </c>
      <c r="F194" s="668">
        <f t="shared" si="114"/>
        <v>785.87080210496288</v>
      </c>
      <c r="G194" s="645">
        <f t="shared" si="115"/>
        <v>683.3659148738808</v>
      </c>
      <c r="H194" s="647">
        <v>5.2999999999999999E-2</v>
      </c>
      <c r="I194" s="511">
        <f t="shared" si="107"/>
        <v>746.3160513817312</v>
      </c>
      <c r="J194" s="511">
        <f t="shared" si="108"/>
        <v>648.97047946237501</v>
      </c>
      <c r="K194" s="507">
        <v>0.03</v>
      </c>
      <c r="L194" s="312" t="s">
        <v>19</v>
      </c>
      <c r="M194" s="513">
        <f t="shared" si="109"/>
        <v>724.57869066187493</v>
      </c>
      <c r="N194" s="513">
        <f t="shared" si="104"/>
        <v>630.06842666249997</v>
      </c>
      <c r="O194" s="503">
        <v>5.5E-2</v>
      </c>
      <c r="P194" s="513">
        <f t="shared" si="116"/>
        <v>690.07494348749992</v>
      </c>
      <c r="Q194" s="513">
        <f t="shared" si="110"/>
        <v>600.06516824999994</v>
      </c>
      <c r="R194" s="503">
        <v>5.5E-2</v>
      </c>
      <c r="S194" s="513">
        <f t="shared" si="117"/>
        <v>654.09947249999993</v>
      </c>
      <c r="T194" s="513">
        <f t="shared" si="118"/>
        <v>568.78215</v>
      </c>
      <c r="U194" s="515">
        <f t="shared" si="111"/>
        <v>5.5000000000000014E-2</v>
      </c>
      <c r="V194" s="257">
        <v>619.9994999999999</v>
      </c>
      <c r="W194" s="257">
        <v>539.13</v>
      </c>
      <c r="X194" s="360">
        <v>5.9204279489417817E-2</v>
      </c>
    </row>
    <row r="195" spans="1:24" ht="38.25" x14ac:dyDescent="0.2">
      <c r="A195" s="376" t="s">
        <v>407</v>
      </c>
      <c r="B195" s="312" t="s">
        <v>19</v>
      </c>
      <c r="C195" s="666">
        <f>D195*1.15</f>
        <v>806.15333264269816</v>
      </c>
      <c r="D195" s="666">
        <f t="shared" si="113"/>
        <v>701.00289795017238</v>
      </c>
      <c r="E195" s="538">
        <v>0.06</v>
      </c>
      <c r="F195" s="668">
        <f>G195*1.15</f>
        <v>760.52201192707378</v>
      </c>
      <c r="G195" s="645">
        <f>J195*1.053</f>
        <v>661.32348863223808</v>
      </c>
      <c r="H195" s="647">
        <v>5.2999999999999999E-2</v>
      </c>
      <c r="I195" s="511">
        <f t="shared" si="107"/>
        <v>722.24312623653736</v>
      </c>
      <c r="J195" s="511">
        <f t="shared" si="108"/>
        <v>628.03750107524991</v>
      </c>
      <c r="K195" s="507">
        <v>0.03</v>
      </c>
      <c r="L195" s="312" t="s">
        <v>19</v>
      </c>
      <c r="M195" s="513">
        <f t="shared" si="109"/>
        <v>701.20691867624987</v>
      </c>
      <c r="N195" s="513">
        <f t="shared" si="104"/>
        <v>609.74514667499989</v>
      </c>
      <c r="O195" s="503">
        <v>5.5E-2</v>
      </c>
      <c r="P195" s="513">
        <f t="shared" si="116"/>
        <v>667.81611302499982</v>
      </c>
      <c r="Q195" s="513">
        <f t="shared" si="110"/>
        <v>580.70966349999992</v>
      </c>
      <c r="R195" s="503">
        <v>5.5E-2</v>
      </c>
      <c r="S195" s="513">
        <f t="shared" si="117"/>
        <v>633.00105499999995</v>
      </c>
      <c r="T195" s="513">
        <f t="shared" si="118"/>
        <v>550.4357</v>
      </c>
      <c r="U195" s="515">
        <f t="shared" si="111"/>
        <v>5.4999999999999979E-2</v>
      </c>
      <c r="V195" s="257">
        <v>600.00099999999998</v>
      </c>
      <c r="W195" s="257">
        <v>521.74</v>
      </c>
      <c r="X195" s="360">
        <v>2.418979488918024E-2</v>
      </c>
    </row>
    <row r="196" spans="1:24" x14ac:dyDescent="0.2">
      <c r="A196" s="376" t="s">
        <v>408</v>
      </c>
      <c r="B196" s="312" t="s">
        <v>19</v>
      </c>
      <c r="C196" s="666">
        <f t="shared" ref="C196" si="119">D196*1.15</f>
        <v>1383.8908889129309</v>
      </c>
      <c r="D196" s="666">
        <f t="shared" si="113"/>
        <v>1203.3833816634183</v>
      </c>
      <c r="E196" s="538">
        <v>0.06</v>
      </c>
      <c r="F196" s="668">
        <f t="shared" si="114"/>
        <v>1305.5574423706896</v>
      </c>
      <c r="G196" s="645">
        <f t="shared" ref="G196:G201" si="120">J196*1.053</f>
        <v>1135.2673411919041</v>
      </c>
      <c r="H196" s="647">
        <v>5.2999999999999999E-2</v>
      </c>
      <c r="I196" s="511">
        <f t="shared" si="107"/>
        <v>1239.845624283656</v>
      </c>
      <c r="J196" s="511">
        <f t="shared" si="108"/>
        <v>1078.1266298118749</v>
      </c>
      <c r="K196" s="507">
        <v>0.03</v>
      </c>
      <c r="L196" s="312" t="s">
        <v>19</v>
      </c>
      <c r="M196" s="513">
        <f t="shared" si="109"/>
        <v>1203.7336158093747</v>
      </c>
      <c r="N196" s="513">
        <f t="shared" si="104"/>
        <v>1046.7248833124997</v>
      </c>
      <c r="O196" s="503">
        <v>5.5E-2</v>
      </c>
      <c r="P196" s="513">
        <f t="shared" si="116"/>
        <v>1146.4129674374997</v>
      </c>
      <c r="Q196" s="513">
        <f t="shared" si="110"/>
        <v>996.88084124999978</v>
      </c>
      <c r="R196" s="503">
        <v>5.5E-2</v>
      </c>
      <c r="S196" s="513">
        <f t="shared" si="117"/>
        <v>1086.6473624999999</v>
      </c>
      <c r="T196" s="513">
        <f t="shared" si="118"/>
        <v>944.91074999999989</v>
      </c>
      <c r="U196" s="515">
        <f t="shared" si="111"/>
        <v>5.499999999999991E-2</v>
      </c>
      <c r="V196" s="257">
        <v>1029.9974999999999</v>
      </c>
      <c r="W196" s="257">
        <v>895.65</v>
      </c>
      <c r="X196" s="360">
        <v>4.0656720444678232E-2</v>
      </c>
    </row>
    <row r="197" spans="1:24" x14ac:dyDescent="0.2">
      <c r="A197" s="376"/>
      <c r="B197" s="312"/>
      <c r="C197" s="666"/>
      <c r="D197" s="666"/>
      <c r="E197" s="538"/>
      <c r="F197" s="668"/>
      <c r="G197" s="645"/>
      <c r="H197" s="647"/>
      <c r="I197" s="511"/>
      <c r="J197" s="511"/>
      <c r="K197" s="507"/>
      <c r="L197" s="312"/>
      <c r="M197" s="513"/>
      <c r="N197" s="513"/>
      <c r="O197" s="503"/>
      <c r="P197" s="513"/>
      <c r="Q197" s="513"/>
      <c r="R197" s="503"/>
      <c r="S197" s="513"/>
      <c r="T197" s="513"/>
      <c r="U197" s="515"/>
      <c r="V197" s="257"/>
      <c r="W197" s="257"/>
      <c r="X197" s="360"/>
    </row>
    <row r="198" spans="1:24" x14ac:dyDescent="0.2">
      <c r="A198" s="567" t="s">
        <v>409</v>
      </c>
      <c r="B198" s="312"/>
      <c r="C198" s="666">
        <f t="shared" ref="C198:C201" si="121">D198*1.15</f>
        <v>0</v>
      </c>
      <c r="D198" s="666">
        <f>G198*1.06</f>
        <v>0</v>
      </c>
      <c r="E198" s="538">
        <v>0.06</v>
      </c>
      <c r="F198" s="668">
        <f t="shared" si="114"/>
        <v>0</v>
      </c>
      <c r="G198" s="645">
        <f t="shared" si="120"/>
        <v>0</v>
      </c>
      <c r="H198" s="647">
        <v>5.2999999999999999E-2</v>
      </c>
      <c r="I198" s="511">
        <f t="shared" si="107"/>
        <v>0</v>
      </c>
      <c r="J198" s="511">
        <f>N198*1.03</f>
        <v>0</v>
      </c>
      <c r="K198" s="507">
        <v>0.03</v>
      </c>
      <c r="L198" s="312"/>
      <c r="M198" s="513"/>
      <c r="N198" s="513"/>
      <c r="O198" s="503">
        <v>5.5E-2</v>
      </c>
      <c r="P198" s="513"/>
      <c r="Q198" s="513"/>
      <c r="R198" s="503"/>
      <c r="S198" s="513"/>
      <c r="T198" s="513"/>
      <c r="U198" s="312"/>
      <c r="V198" s="257"/>
      <c r="W198" s="257"/>
      <c r="X198" s="360"/>
    </row>
    <row r="199" spans="1:24" x14ac:dyDescent="0.2">
      <c r="A199" s="376" t="s">
        <v>410</v>
      </c>
      <c r="B199" s="312" t="s">
        <v>19</v>
      </c>
      <c r="C199" s="666">
        <f t="shared" si="121"/>
        <v>833.02305023126064</v>
      </c>
      <c r="D199" s="666">
        <f>G199*1.06</f>
        <v>724.36786976631367</v>
      </c>
      <c r="E199" s="538">
        <v>0.06</v>
      </c>
      <c r="F199" s="668">
        <f t="shared" si="114"/>
        <v>785.87080210496288</v>
      </c>
      <c r="G199" s="645">
        <f t="shared" si="120"/>
        <v>683.3659148738808</v>
      </c>
      <c r="H199" s="647">
        <v>5.2999999999999999E-2</v>
      </c>
      <c r="I199" s="511">
        <f t="shared" si="107"/>
        <v>746.3160513817312</v>
      </c>
      <c r="J199" s="511">
        <f>N199*1.03</f>
        <v>648.97047946237501</v>
      </c>
      <c r="K199" s="507">
        <v>0.03</v>
      </c>
      <c r="L199" s="312" t="s">
        <v>19</v>
      </c>
      <c r="M199" s="513">
        <f t="shared" si="109"/>
        <v>724.57869066187493</v>
      </c>
      <c r="N199" s="513">
        <f t="shared" si="104"/>
        <v>630.06842666249997</v>
      </c>
      <c r="O199" s="503">
        <v>5.5E-2</v>
      </c>
      <c r="P199" s="513">
        <f t="shared" si="116"/>
        <v>690.07494348749992</v>
      </c>
      <c r="Q199" s="513">
        <f>T199*1.055</f>
        <v>600.06516824999994</v>
      </c>
      <c r="R199" s="503">
        <v>5.5E-2</v>
      </c>
      <c r="S199" s="513">
        <f t="shared" si="117"/>
        <v>654.09947249999993</v>
      </c>
      <c r="T199" s="513">
        <f t="shared" si="118"/>
        <v>568.78215</v>
      </c>
      <c r="U199" s="515">
        <f t="shared" si="111"/>
        <v>5.5000000000000014E-2</v>
      </c>
      <c r="V199" s="257">
        <v>619.9994999999999</v>
      </c>
      <c r="W199" s="257">
        <v>539.13</v>
      </c>
      <c r="X199" s="360">
        <v>5.9204279489417817E-2</v>
      </c>
    </row>
    <row r="200" spans="1:24" ht="25.5" x14ac:dyDescent="0.2">
      <c r="A200" s="376" t="s">
        <v>411</v>
      </c>
      <c r="B200" s="312" t="s">
        <v>19</v>
      </c>
      <c r="C200" s="666">
        <f t="shared" si="121"/>
        <v>2082.5653512013796</v>
      </c>
      <c r="D200" s="666">
        <f t="shared" ref="D200:D201" si="122">G200*1.06</f>
        <v>1810.9263923490259</v>
      </c>
      <c r="E200" s="538">
        <v>0.06</v>
      </c>
      <c r="F200" s="668">
        <f t="shared" si="114"/>
        <v>1964.6842935862071</v>
      </c>
      <c r="G200" s="645">
        <f t="shared" si="120"/>
        <v>1708.4211248575716</v>
      </c>
      <c r="H200" s="647">
        <v>5.2999999999999999E-2</v>
      </c>
      <c r="I200" s="511">
        <f t="shared" si="107"/>
        <v>1865.7970499394182</v>
      </c>
      <c r="J200" s="511">
        <f>N200*1.03</f>
        <v>1622.4322173386247</v>
      </c>
      <c r="K200" s="507">
        <v>0.03</v>
      </c>
      <c r="L200" s="312" t="s">
        <v>19</v>
      </c>
      <c r="M200" s="513">
        <f t="shared" si="109"/>
        <v>1811.4534465431245</v>
      </c>
      <c r="N200" s="513">
        <f t="shared" si="104"/>
        <v>1575.1769100374997</v>
      </c>
      <c r="O200" s="503">
        <v>5.5E-2</v>
      </c>
      <c r="P200" s="513">
        <f t="shared" si="116"/>
        <v>1725.1937586124996</v>
      </c>
      <c r="Q200" s="513">
        <f>T200*1.055</f>
        <v>1500.1684857499997</v>
      </c>
      <c r="R200" s="503">
        <v>5.5E-2</v>
      </c>
      <c r="S200" s="513">
        <f t="shared" si="117"/>
        <v>1635.2547474999997</v>
      </c>
      <c r="T200" s="513">
        <f t="shared" si="118"/>
        <v>1421.9606499999998</v>
      </c>
      <c r="U200" s="515">
        <f t="shared" si="111"/>
        <v>5.4999999999999875E-2</v>
      </c>
      <c r="V200" s="257">
        <v>1550.0044999999998</v>
      </c>
      <c r="W200" s="257">
        <v>1347.83</v>
      </c>
      <c r="X200" s="360">
        <v>7.8832285694812654E-2</v>
      </c>
    </row>
    <row r="201" spans="1:24" x14ac:dyDescent="0.2">
      <c r="A201" s="376" t="s">
        <v>412</v>
      </c>
      <c r="B201" s="312" t="s">
        <v>19</v>
      </c>
      <c r="C201" s="666">
        <f t="shared" si="121"/>
        <v>295.58234472064282</v>
      </c>
      <c r="D201" s="666">
        <f t="shared" si="122"/>
        <v>257.02812584403728</v>
      </c>
      <c r="E201" s="538">
        <v>0.06</v>
      </c>
      <c r="F201" s="668">
        <f t="shared" si="114"/>
        <v>278.85126860438004</v>
      </c>
      <c r="G201" s="645">
        <f t="shared" si="120"/>
        <v>242.47936400380874</v>
      </c>
      <c r="H201" s="647">
        <v>5.2999999999999999E-2</v>
      </c>
      <c r="I201" s="511">
        <f t="shared" si="107"/>
        <v>264.81601956731248</v>
      </c>
      <c r="J201" s="511">
        <f>N201*1.03</f>
        <v>230.27479962375</v>
      </c>
      <c r="K201" s="507">
        <v>0.03</v>
      </c>
      <c r="L201" s="312" t="s">
        <v>19</v>
      </c>
      <c r="M201" s="513">
        <f t="shared" si="109"/>
        <v>257.10293161874995</v>
      </c>
      <c r="N201" s="513">
        <f t="shared" si="104"/>
        <v>223.56776662499999</v>
      </c>
      <c r="O201" s="503">
        <v>5.5E-2</v>
      </c>
      <c r="P201" s="513">
        <f t="shared" si="116"/>
        <v>244.85993487499996</v>
      </c>
      <c r="Q201" s="513">
        <f>T201*1.055</f>
        <v>212.92168249999997</v>
      </c>
      <c r="R201" s="503">
        <v>5.5E-2</v>
      </c>
      <c r="S201" s="513">
        <f t="shared" si="117"/>
        <v>232.09472499999995</v>
      </c>
      <c r="T201" s="513">
        <f t="shared" si="118"/>
        <v>201.82149999999999</v>
      </c>
      <c r="U201" s="515">
        <f t="shared" si="111"/>
        <v>5.4999999999999861E-2</v>
      </c>
      <c r="V201" s="257">
        <v>219.995</v>
      </c>
      <c r="W201" s="257">
        <v>191.3</v>
      </c>
      <c r="X201" s="360">
        <v>3.3555712596953446E-2</v>
      </c>
    </row>
    <row r="202" spans="1:24" ht="25.5" x14ac:dyDescent="0.2">
      <c r="A202" s="376" t="s">
        <v>737</v>
      </c>
      <c r="B202" s="312" t="s">
        <v>19</v>
      </c>
      <c r="C202" s="1046" t="s">
        <v>414</v>
      </c>
      <c r="D202" s="1047"/>
      <c r="E202" s="1048"/>
      <c r="F202" s="1046" t="s">
        <v>414</v>
      </c>
      <c r="G202" s="1047"/>
      <c r="H202" s="1048"/>
      <c r="I202" s="1046" t="s">
        <v>414</v>
      </c>
      <c r="J202" s="1047"/>
      <c r="K202" s="1048"/>
      <c r="L202" s="312" t="s">
        <v>19</v>
      </c>
      <c r="M202" s="1046" t="s">
        <v>414</v>
      </c>
      <c r="N202" s="1047"/>
      <c r="O202" s="1048"/>
      <c r="P202" s="1046" t="s">
        <v>414</v>
      </c>
      <c r="Q202" s="1047"/>
      <c r="R202" s="1048"/>
      <c r="S202" s="1046" t="s">
        <v>414</v>
      </c>
      <c r="T202" s="1047"/>
      <c r="U202" s="1048"/>
      <c r="V202" s="1065" t="s">
        <v>414</v>
      </c>
      <c r="W202" s="1066"/>
      <c r="X202" s="1067"/>
    </row>
    <row r="203" spans="1:24" x14ac:dyDescent="0.2">
      <c r="A203" s="376"/>
      <c r="B203" s="255"/>
      <c r="C203" s="255"/>
      <c r="D203" s="255"/>
      <c r="E203" s="648"/>
      <c r="F203" s="571"/>
      <c r="G203" s="255"/>
      <c r="H203" s="803"/>
      <c r="I203" s="254"/>
      <c r="J203" s="254"/>
      <c r="K203" s="508"/>
      <c r="L203" s="255"/>
      <c r="M203" s="254"/>
      <c r="N203" s="254"/>
      <c r="O203" s="508"/>
      <c r="P203" s="254"/>
      <c r="Q203" s="254"/>
      <c r="R203" s="508"/>
      <c r="S203" s="254"/>
      <c r="T203" s="254"/>
      <c r="U203" s="255"/>
      <c r="V203" s="165"/>
      <c r="W203" s="165"/>
      <c r="X203" s="258"/>
    </row>
    <row r="204" spans="1:24" x14ac:dyDescent="0.2">
      <c r="A204" s="270" t="s">
        <v>349</v>
      </c>
      <c r="B204" s="312"/>
      <c r="C204" s="312"/>
      <c r="D204" s="312"/>
      <c r="E204" s="538"/>
      <c r="F204" s="646"/>
      <c r="G204" s="312"/>
      <c r="H204" s="647"/>
      <c r="I204" s="437"/>
      <c r="J204" s="437"/>
      <c r="K204" s="503"/>
      <c r="L204" s="312"/>
      <c r="M204" s="437"/>
      <c r="N204" s="437"/>
      <c r="O204" s="503"/>
      <c r="P204" s="437"/>
      <c r="Q204" s="437"/>
      <c r="R204" s="503"/>
      <c r="S204" s="437"/>
      <c r="T204" s="437"/>
      <c r="U204" s="312"/>
      <c r="V204" s="165"/>
      <c r="W204" s="165"/>
      <c r="X204" s="258"/>
    </row>
    <row r="205" spans="1:24" x14ac:dyDescent="0.2">
      <c r="A205" s="342" t="s">
        <v>350</v>
      </c>
      <c r="B205" s="312"/>
      <c r="C205" s="312"/>
      <c r="D205" s="312"/>
      <c r="E205" s="538"/>
      <c r="F205" s="646"/>
      <c r="G205" s="312"/>
      <c r="H205" s="647"/>
      <c r="I205" s="437"/>
      <c r="J205" s="437"/>
      <c r="K205" s="503"/>
      <c r="L205" s="312"/>
      <c r="M205" s="437"/>
      <c r="N205" s="437"/>
      <c r="O205" s="503"/>
      <c r="P205" s="437"/>
      <c r="Q205" s="437"/>
      <c r="R205" s="503"/>
      <c r="S205" s="437"/>
      <c r="T205" s="437"/>
      <c r="U205" s="312"/>
      <c r="V205" s="165"/>
      <c r="W205" s="165"/>
      <c r="X205" s="258"/>
    </row>
    <row r="206" spans="1:24" x14ac:dyDescent="0.2">
      <c r="A206" s="376" t="s">
        <v>351</v>
      </c>
      <c r="B206" s="312" t="s">
        <v>19</v>
      </c>
      <c r="C206" s="1077"/>
      <c r="D206" s="1078"/>
      <c r="E206" s="1079"/>
      <c r="F206" s="1077"/>
      <c r="G206" s="1078"/>
      <c r="H206" s="1079"/>
      <c r="I206" s="1035" t="s">
        <v>352</v>
      </c>
      <c r="J206" s="1036"/>
      <c r="K206" s="1037"/>
      <c r="L206" s="312" t="s">
        <v>19</v>
      </c>
      <c r="M206" s="1035" t="s">
        <v>352</v>
      </c>
      <c r="N206" s="1083"/>
      <c r="O206" s="1084"/>
      <c r="P206" s="1035" t="s">
        <v>352</v>
      </c>
      <c r="Q206" s="1036"/>
      <c r="R206" s="1037"/>
      <c r="S206" s="1035" t="s">
        <v>352</v>
      </c>
      <c r="T206" s="1083"/>
      <c r="U206" s="1084"/>
      <c r="V206" s="1055" t="s">
        <v>352</v>
      </c>
      <c r="W206" s="1056"/>
      <c r="X206" s="1044"/>
    </row>
    <row r="207" spans="1:24" x14ac:dyDescent="0.2">
      <c r="A207" s="376" t="s">
        <v>353</v>
      </c>
      <c r="B207" s="312" t="s">
        <v>19</v>
      </c>
      <c r="C207" s="1035" t="s">
        <v>352</v>
      </c>
      <c r="D207" s="1036"/>
      <c r="E207" s="1037"/>
      <c r="F207" s="1035" t="s">
        <v>352</v>
      </c>
      <c r="G207" s="1036"/>
      <c r="H207" s="1037"/>
      <c r="I207" s="1035" t="s">
        <v>352</v>
      </c>
      <c r="J207" s="1036"/>
      <c r="K207" s="1037"/>
      <c r="L207" s="312" t="s">
        <v>19</v>
      </c>
      <c r="M207" s="1035" t="s">
        <v>352</v>
      </c>
      <c r="N207" s="1083"/>
      <c r="O207" s="1084"/>
      <c r="P207" s="1035" t="s">
        <v>352</v>
      </c>
      <c r="Q207" s="1036"/>
      <c r="R207" s="1037"/>
      <c r="S207" s="1035" t="s">
        <v>352</v>
      </c>
      <c r="T207" s="1083"/>
      <c r="U207" s="1084"/>
      <c r="V207" s="1055" t="s">
        <v>352</v>
      </c>
      <c r="W207" s="1056"/>
      <c r="X207" s="1044"/>
    </row>
    <row r="208" spans="1:24" x14ac:dyDescent="0.2">
      <c r="A208" s="376" t="s">
        <v>354</v>
      </c>
      <c r="B208" s="312" t="s">
        <v>19</v>
      </c>
      <c r="C208" s="1035" t="s">
        <v>352</v>
      </c>
      <c r="D208" s="1036"/>
      <c r="E208" s="1037"/>
      <c r="F208" s="1035" t="s">
        <v>352</v>
      </c>
      <c r="G208" s="1036"/>
      <c r="H208" s="1037"/>
      <c r="I208" s="1035" t="s">
        <v>352</v>
      </c>
      <c r="J208" s="1036"/>
      <c r="K208" s="1037"/>
      <c r="L208" s="312" t="s">
        <v>19</v>
      </c>
      <c r="M208" s="1035" t="s">
        <v>352</v>
      </c>
      <c r="N208" s="1083"/>
      <c r="O208" s="1084"/>
      <c r="P208" s="1035" t="s">
        <v>352</v>
      </c>
      <c r="Q208" s="1036"/>
      <c r="R208" s="1037"/>
      <c r="S208" s="1035" t="s">
        <v>352</v>
      </c>
      <c r="T208" s="1083"/>
      <c r="U208" s="1084"/>
      <c r="V208" s="1055" t="s">
        <v>352</v>
      </c>
      <c r="W208" s="1056"/>
      <c r="X208" s="1044"/>
    </row>
    <row r="209" spans="1:24" x14ac:dyDescent="0.2">
      <c r="A209" s="376" t="s">
        <v>355</v>
      </c>
      <c r="B209" s="312" t="s">
        <v>19</v>
      </c>
      <c r="C209" s="1035" t="s">
        <v>352</v>
      </c>
      <c r="D209" s="1036"/>
      <c r="E209" s="1037"/>
      <c r="F209" s="1035" t="s">
        <v>352</v>
      </c>
      <c r="G209" s="1036"/>
      <c r="H209" s="1037"/>
      <c r="I209" s="1035" t="s">
        <v>352</v>
      </c>
      <c r="J209" s="1036"/>
      <c r="K209" s="1037"/>
      <c r="L209" s="312" t="s">
        <v>19</v>
      </c>
      <c r="M209" s="1035" t="s">
        <v>352</v>
      </c>
      <c r="N209" s="1083"/>
      <c r="O209" s="1084"/>
      <c r="P209" s="1035" t="s">
        <v>352</v>
      </c>
      <c r="Q209" s="1036"/>
      <c r="R209" s="1037"/>
      <c r="S209" s="1035" t="s">
        <v>352</v>
      </c>
      <c r="T209" s="1083"/>
      <c r="U209" s="1084"/>
      <c r="V209" s="1055" t="s">
        <v>352</v>
      </c>
      <c r="W209" s="1056"/>
      <c r="X209" s="1044"/>
    </row>
    <row r="210" spans="1:24" x14ac:dyDescent="0.2">
      <c r="A210" s="394" t="s">
        <v>356</v>
      </c>
      <c r="B210" s="392" t="s">
        <v>19</v>
      </c>
      <c r="C210" s="1035" t="s">
        <v>352</v>
      </c>
      <c r="D210" s="1036"/>
      <c r="E210" s="1037"/>
      <c r="F210" s="1035" t="s">
        <v>352</v>
      </c>
      <c r="G210" s="1036"/>
      <c r="H210" s="1037"/>
      <c r="I210" s="1035" t="s">
        <v>352</v>
      </c>
      <c r="J210" s="1036"/>
      <c r="K210" s="1037"/>
      <c r="L210" s="392" t="s">
        <v>19</v>
      </c>
      <c r="M210" s="1035" t="s">
        <v>352</v>
      </c>
      <c r="N210" s="1083"/>
      <c r="O210" s="1084"/>
      <c r="P210" s="1035" t="s">
        <v>352</v>
      </c>
      <c r="Q210" s="1036"/>
      <c r="R210" s="1037"/>
      <c r="S210" s="1035" t="s">
        <v>352</v>
      </c>
      <c r="T210" s="1083"/>
      <c r="U210" s="1084"/>
      <c r="V210" s="1055" t="s">
        <v>352</v>
      </c>
      <c r="W210" s="1056"/>
      <c r="X210" s="1044"/>
    </row>
    <row r="211" spans="1:24" x14ac:dyDescent="0.2">
      <c r="A211" s="394" t="s">
        <v>357</v>
      </c>
      <c r="B211" s="392" t="s">
        <v>19</v>
      </c>
      <c r="C211" s="1035" t="s">
        <v>352</v>
      </c>
      <c r="D211" s="1036"/>
      <c r="E211" s="1037"/>
      <c r="F211" s="1035" t="s">
        <v>352</v>
      </c>
      <c r="G211" s="1036"/>
      <c r="H211" s="1037"/>
      <c r="I211" s="1035" t="s">
        <v>352</v>
      </c>
      <c r="J211" s="1036"/>
      <c r="K211" s="1037"/>
      <c r="L211" s="392" t="s">
        <v>19</v>
      </c>
      <c r="M211" s="1035" t="s">
        <v>352</v>
      </c>
      <c r="N211" s="1083"/>
      <c r="O211" s="1084"/>
      <c r="P211" s="1035" t="s">
        <v>352</v>
      </c>
      <c r="Q211" s="1036"/>
      <c r="R211" s="1037"/>
      <c r="S211" s="1035" t="s">
        <v>352</v>
      </c>
      <c r="T211" s="1083"/>
      <c r="U211" s="1084"/>
      <c r="V211" s="1055" t="s">
        <v>352</v>
      </c>
      <c r="W211" s="1056"/>
      <c r="X211" s="1044"/>
    </row>
    <row r="212" spans="1:24" x14ac:dyDescent="0.2">
      <c r="A212" s="394" t="s">
        <v>358</v>
      </c>
      <c r="B212" s="392" t="s">
        <v>19</v>
      </c>
      <c r="C212" s="1035" t="s">
        <v>352</v>
      </c>
      <c r="D212" s="1036"/>
      <c r="E212" s="1037"/>
      <c r="F212" s="1035" t="s">
        <v>352</v>
      </c>
      <c r="G212" s="1036"/>
      <c r="H212" s="1037"/>
      <c r="I212" s="1035" t="s">
        <v>352</v>
      </c>
      <c r="J212" s="1036"/>
      <c r="K212" s="1037"/>
      <c r="L212" s="392" t="s">
        <v>19</v>
      </c>
      <c r="M212" s="1035" t="s">
        <v>352</v>
      </c>
      <c r="N212" s="1083"/>
      <c r="O212" s="1084"/>
      <c r="P212" s="1035" t="s">
        <v>352</v>
      </c>
      <c r="Q212" s="1036"/>
      <c r="R212" s="1037"/>
      <c r="S212" s="1035" t="s">
        <v>352</v>
      </c>
      <c r="T212" s="1083"/>
      <c r="U212" s="1084"/>
      <c r="V212" s="1055" t="s">
        <v>352</v>
      </c>
      <c r="W212" s="1056"/>
      <c r="X212" s="1044"/>
    </row>
    <row r="213" spans="1:24" x14ac:dyDescent="0.2">
      <c r="A213" s="376"/>
      <c r="B213" s="376"/>
      <c r="C213" s="376"/>
      <c r="D213" s="376"/>
      <c r="E213" s="652"/>
      <c r="F213" s="784"/>
      <c r="G213" s="376"/>
      <c r="H213" s="806"/>
      <c r="I213" s="376"/>
      <c r="J213" s="376"/>
      <c r="K213" s="507"/>
      <c r="L213" s="255"/>
      <c r="M213" s="254"/>
      <c r="N213" s="254"/>
      <c r="O213" s="255"/>
    </row>
    <row r="214" spans="1:24" x14ac:dyDescent="0.2">
      <c r="A214" s="574" t="s">
        <v>359</v>
      </c>
      <c r="B214" s="392"/>
      <c r="C214" s="392"/>
      <c r="D214" s="392"/>
      <c r="E214" s="653"/>
      <c r="F214" s="657"/>
      <c r="G214" s="392"/>
      <c r="H214" s="807"/>
      <c r="I214" s="574"/>
      <c r="J214" s="574"/>
      <c r="K214" s="545"/>
      <c r="L214" s="392"/>
      <c r="M214" s="575"/>
      <c r="N214" s="575"/>
      <c r="O214" s="503"/>
      <c r="P214" s="576"/>
      <c r="Q214" s="577"/>
      <c r="R214" s="578"/>
      <c r="S214" s="576"/>
      <c r="T214" s="577"/>
      <c r="U214" s="578"/>
      <c r="V214" s="579"/>
      <c r="W214" s="580"/>
      <c r="X214" s="581"/>
    </row>
    <row r="215" spans="1:24" x14ac:dyDescent="0.2">
      <c r="A215" s="394" t="s">
        <v>360</v>
      </c>
      <c r="B215" s="392" t="s">
        <v>19</v>
      </c>
      <c r="C215" s="654" t="s">
        <v>352</v>
      </c>
      <c r="D215" s="655"/>
      <c r="E215" s="656"/>
      <c r="F215" s="654" t="s">
        <v>352</v>
      </c>
      <c r="G215" s="810"/>
      <c r="H215" s="656"/>
      <c r="I215" s="1035" t="s">
        <v>352</v>
      </c>
      <c r="J215" s="1036"/>
      <c r="K215" s="1037"/>
      <c r="L215" s="392" t="s">
        <v>19</v>
      </c>
      <c r="M215" s="1035" t="s">
        <v>352</v>
      </c>
      <c r="N215" s="1083"/>
      <c r="O215" s="1084"/>
      <c r="P215" s="1035" t="s">
        <v>352</v>
      </c>
      <c r="Q215" s="1036"/>
      <c r="R215" s="1037"/>
      <c r="S215" s="1035" t="s">
        <v>352</v>
      </c>
      <c r="T215" s="1083"/>
      <c r="U215" s="1084"/>
      <c r="V215" s="1055" t="s">
        <v>352</v>
      </c>
      <c r="W215" s="1056"/>
      <c r="X215" s="1044"/>
    </row>
    <row r="216" spans="1:24" x14ac:dyDescent="0.2">
      <c r="A216" s="394" t="s">
        <v>361</v>
      </c>
      <c r="B216" s="392" t="s">
        <v>19</v>
      </c>
      <c r="C216" s="654" t="s">
        <v>352</v>
      </c>
      <c r="D216" s="655"/>
      <c r="E216" s="656"/>
      <c r="F216" s="654" t="s">
        <v>352</v>
      </c>
      <c r="G216" s="810"/>
      <c r="H216" s="656"/>
      <c r="I216" s="1035" t="s">
        <v>352</v>
      </c>
      <c r="J216" s="1036"/>
      <c r="K216" s="1037"/>
      <c r="L216" s="392" t="s">
        <v>19</v>
      </c>
      <c r="M216" s="1035" t="s">
        <v>352</v>
      </c>
      <c r="N216" s="1083"/>
      <c r="O216" s="1084"/>
      <c r="P216" s="1035" t="s">
        <v>352</v>
      </c>
      <c r="Q216" s="1036"/>
      <c r="R216" s="1037"/>
      <c r="S216" s="1035" t="s">
        <v>352</v>
      </c>
      <c r="T216" s="1083"/>
      <c r="U216" s="1084"/>
      <c r="V216" s="1055" t="s">
        <v>352</v>
      </c>
      <c r="W216" s="1056"/>
      <c r="X216" s="1044"/>
    </row>
    <row r="217" spans="1:24" x14ac:dyDescent="0.2">
      <c r="A217" s="394" t="s">
        <v>362</v>
      </c>
      <c r="B217" s="392" t="s">
        <v>19</v>
      </c>
      <c r="C217" s="654" t="s">
        <v>352</v>
      </c>
      <c r="D217" s="655"/>
      <c r="E217" s="656"/>
      <c r="F217" s="654" t="s">
        <v>352</v>
      </c>
      <c r="G217" s="810"/>
      <c r="H217" s="656"/>
      <c r="I217" s="1035" t="s">
        <v>352</v>
      </c>
      <c r="J217" s="1036"/>
      <c r="K217" s="1037"/>
      <c r="L217" s="392" t="s">
        <v>19</v>
      </c>
      <c r="M217" s="1035" t="s">
        <v>352</v>
      </c>
      <c r="N217" s="1083"/>
      <c r="O217" s="1084"/>
      <c r="P217" s="1035" t="s">
        <v>352</v>
      </c>
      <c r="Q217" s="1036"/>
      <c r="R217" s="1037"/>
      <c r="S217" s="1035" t="s">
        <v>352</v>
      </c>
      <c r="T217" s="1083"/>
      <c r="U217" s="1084"/>
      <c r="V217" s="1055" t="s">
        <v>352</v>
      </c>
      <c r="W217" s="1056"/>
      <c r="X217" s="1044"/>
    </row>
    <row r="218" spans="1:24" x14ac:dyDescent="0.2">
      <c r="A218" s="394" t="s">
        <v>525</v>
      </c>
      <c r="B218" s="392" t="s">
        <v>19</v>
      </c>
      <c r="C218" s="654" t="s">
        <v>352</v>
      </c>
      <c r="D218" s="655"/>
      <c r="E218" s="656"/>
      <c r="F218" s="654" t="s">
        <v>352</v>
      </c>
      <c r="G218" s="810"/>
      <c r="H218" s="656"/>
      <c r="I218" s="1035" t="s">
        <v>352</v>
      </c>
      <c r="J218" s="1036"/>
      <c r="K218" s="1037"/>
      <c r="L218" s="392" t="s">
        <v>19</v>
      </c>
      <c r="M218" s="1035" t="s">
        <v>352</v>
      </c>
      <c r="N218" s="1083"/>
      <c r="O218" s="1084"/>
      <c r="P218" s="1035" t="s">
        <v>352</v>
      </c>
      <c r="Q218" s="1036"/>
      <c r="R218" s="1037"/>
      <c r="S218" s="1035" t="s">
        <v>352</v>
      </c>
      <c r="T218" s="1083"/>
      <c r="U218" s="1084"/>
      <c r="V218" s="1055" t="s">
        <v>352</v>
      </c>
      <c r="W218" s="1056"/>
      <c r="X218" s="1044"/>
    </row>
    <row r="219" spans="1:24" x14ac:dyDescent="0.2">
      <c r="A219" s="394" t="s">
        <v>364</v>
      </c>
      <c r="B219" s="392" t="s">
        <v>19</v>
      </c>
      <c r="C219" s="654" t="s">
        <v>352</v>
      </c>
      <c r="D219" s="655"/>
      <c r="E219" s="656"/>
      <c r="F219" s="654" t="s">
        <v>352</v>
      </c>
      <c r="G219" s="810"/>
      <c r="H219" s="656"/>
      <c r="I219" s="1035" t="s">
        <v>352</v>
      </c>
      <c r="J219" s="1036"/>
      <c r="K219" s="1037"/>
      <c r="L219" s="392" t="s">
        <v>19</v>
      </c>
      <c r="M219" s="1035" t="s">
        <v>352</v>
      </c>
      <c r="N219" s="1083"/>
      <c r="O219" s="1084"/>
      <c r="P219" s="1035" t="s">
        <v>352</v>
      </c>
      <c r="Q219" s="1036"/>
      <c r="R219" s="1037"/>
      <c r="S219" s="1035" t="s">
        <v>352</v>
      </c>
      <c r="T219" s="1083"/>
      <c r="U219" s="1084"/>
      <c r="V219" s="1055" t="s">
        <v>352</v>
      </c>
      <c r="W219" s="1056"/>
      <c r="X219" s="1044"/>
    </row>
    <row r="220" spans="1:24" x14ac:dyDescent="0.2">
      <c r="A220" s="394" t="s">
        <v>365</v>
      </c>
      <c r="B220" s="392" t="s">
        <v>19</v>
      </c>
      <c r="C220" s="654" t="s">
        <v>352</v>
      </c>
      <c r="D220" s="655"/>
      <c r="E220" s="656"/>
      <c r="F220" s="654" t="s">
        <v>352</v>
      </c>
      <c r="G220" s="810"/>
      <c r="H220" s="656"/>
      <c r="I220" s="1035" t="s">
        <v>352</v>
      </c>
      <c r="J220" s="1036"/>
      <c r="K220" s="1037"/>
      <c r="L220" s="392" t="s">
        <v>19</v>
      </c>
      <c r="M220" s="1035" t="s">
        <v>352</v>
      </c>
      <c r="N220" s="1083"/>
      <c r="O220" s="1084"/>
      <c r="P220" s="1035" t="s">
        <v>352</v>
      </c>
      <c r="Q220" s="1036"/>
      <c r="R220" s="1037"/>
      <c r="S220" s="1035" t="s">
        <v>352</v>
      </c>
      <c r="T220" s="1083"/>
      <c r="U220" s="1084"/>
      <c r="V220" s="1055" t="s">
        <v>352</v>
      </c>
      <c r="W220" s="1056"/>
      <c r="X220" s="1044"/>
    </row>
    <row r="221" spans="1:24" x14ac:dyDescent="0.2">
      <c r="A221" s="394" t="s">
        <v>366</v>
      </c>
      <c r="B221" s="392" t="s">
        <v>19</v>
      </c>
      <c r="C221" s="654" t="s">
        <v>352</v>
      </c>
      <c r="D221" s="655"/>
      <c r="E221" s="656"/>
      <c r="F221" s="654" t="s">
        <v>352</v>
      </c>
      <c r="G221" s="810"/>
      <c r="H221" s="656"/>
      <c r="I221" s="1035" t="s">
        <v>352</v>
      </c>
      <c r="J221" s="1036"/>
      <c r="K221" s="1037"/>
      <c r="L221" s="392" t="s">
        <v>19</v>
      </c>
      <c r="M221" s="1035" t="s">
        <v>352</v>
      </c>
      <c r="N221" s="1083"/>
      <c r="O221" s="1084"/>
      <c r="P221" s="1035" t="s">
        <v>352</v>
      </c>
      <c r="Q221" s="1036"/>
      <c r="R221" s="1037"/>
      <c r="S221" s="1035" t="s">
        <v>352</v>
      </c>
      <c r="T221" s="1083"/>
      <c r="U221" s="1084"/>
      <c r="V221" s="1055" t="s">
        <v>352</v>
      </c>
      <c r="W221" s="1056"/>
      <c r="X221" s="1044"/>
    </row>
    <row r="222" spans="1:24" x14ac:dyDescent="0.2">
      <c r="A222" s="574" t="s">
        <v>359</v>
      </c>
      <c r="B222" s="392"/>
      <c r="C222" s="657"/>
      <c r="D222" s="657"/>
      <c r="E222" s="658"/>
      <c r="F222" s="657"/>
      <c r="G222" s="392"/>
      <c r="H222" s="808"/>
      <c r="I222" s="568"/>
      <c r="J222" s="569"/>
      <c r="K222" s="499"/>
      <c r="L222" s="392"/>
      <c r="M222" s="568"/>
      <c r="N222" s="569"/>
      <c r="O222" s="499"/>
      <c r="P222" s="568"/>
      <c r="Q222" s="569"/>
      <c r="R222" s="499"/>
      <c r="S222" s="568"/>
      <c r="T222" s="569"/>
      <c r="U222" s="499"/>
      <c r="V222" s="571"/>
      <c r="W222" s="572"/>
      <c r="X222" s="562"/>
    </row>
    <row r="223" spans="1:24" x14ac:dyDescent="0.2">
      <c r="A223" s="394" t="s">
        <v>367</v>
      </c>
      <c r="B223" s="392" t="s">
        <v>19</v>
      </c>
      <c r="C223" s="654" t="s">
        <v>352</v>
      </c>
      <c r="D223" s="655"/>
      <c r="E223" s="656"/>
      <c r="F223" s="654" t="s">
        <v>352</v>
      </c>
      <c r="G223" s="810"/>
      <c r="H223" s="656"/>
      <c r="I223" s="1035" t="s">
        <v>352</v>
      </c>
      <c r="J223" s="1036"/>
      <c r="K223" s="1037"/>
      <c r="L223" s="392" t="s">
        <v>19</v>
      </c>
      <c r="M223" s="1035" t="s">
        <v>352</v>
      </c>
      <c r="N223" s="1083"/>
      <c r="O223" s="1084"/>
      <c r="P223" s="1035" t="s">
        <v>352</v>
      </c>
      <c r="Q223" s="1036"/>
      <c r="R223" s="1037"/>
      <c r="S223" s="1035" t="s">
        <v>352</v>
      </c>
      <c r="T223" s="1083"/>
      <c r="U223" s="1084"/>
      <c r="V223" s="1055" t="s">
        <v>352</v>
      </c>
      <c r="W223" s="1056"/>
      <c r="X223" s="1044"/>
    </row>
    <row r="224" spans="1:24" x14ac:dyDescent="0.2">
      <c r="A224" s="394" t="s">
        <v>368</v>
      </c>
      <c r="B224" s="392" t="s">
        <v>19</v>
      </c>
      <c r="C224" s="1035" t="s">
        <v>352</v>
      </c>
      <c r="D224" s="1036"/>
      <c r="E224" s="1037"/>
      <c r="F224" s="1035" t="s">
        <v>352</v>
      </c>
      <c r="G224" s="1036"/>
      <c r="H224" s="1037"/>
      <c r="I224" s="1035" t="s">
        <v>352</v>
      </c>
      <c r="J224" s="1036"/>
      <c r="K224" s="1037"/>
      <c r="L224" s="392" t="s">
        <v>19</v>
      </c>
      <c r="M224" s="1035" t="s">
        <v>352</v>
      </c>
      <c r="N224" s="1083"/>
      <c r="O224" s="1084"/>
      <c r="P224" s="1035" t="s">
        <v>352</v>
      </c>
      <c r="Q224" s="1036"/>
      <c r="R224" s="1037"/>
      <c r="S224" s="1035" t="s">
        <v>352</v>
      </c>
      <c r="T224" s="1083"/>
      <c r="U224" s="1084"/>
      <c r="V224" s="1055" t="s">
        <v>352</v>
      </c>
      <c r="W224" s="1056"/>
      <c r="X224" s="1044"/>
    </row>
    <row r="225" spans="1:24" x14ac:dyDescent="0.2">
      <c r="A225" s="394" t="s">
        <v>369</v>
      </c>
      <c r="B225" s="392" t="s">
        <v>19</v>
      </c>
      <c r="C225" s="1035" t="s">
        <v>352</v>
      </c>
      <c r="D225" s="1036"/>
      <c r="E225" s="1037"/>
      <c r="F225" s="1035" t="s">
        <v>352</v>
      </c>
      <c r="G225" s="1036"/>
      <c r="H225" s="1037"/>
      <c r="I225" s="1035" t="s">
        <v>352</v>
      </c>
      <c r="J225" s="1036"/>
      <c r="K225" s="1037"/>
      <c r="L225" s="392" t="s">
        <v>19</v>
      </c>
      <c r="M225" s="1035" t="s">
        <v>352</v>
      </c>
      <c r="N225" s="1083"/>
      <c r="O225" s="1084"/>
      <c r="P225" s="1035" t="s">
        <v>352</v>
      </c>
      <c r="Q225" s="1036"/>
      <c r="R225" s="1037"/>
      <c r="S225" s="1035" t="s">
        <v>352</v>
      </c>
      <c r="T225" s="1083"/>
      <c r="U225" s="1084"/>
      <c r="V225" s="1055" t="s">
        <v>352</v>
      </c>
      <c r="W225" s="1056"/>
      <c r="X225" s="1044"/>
    </row>
    <row r="226" spans="1:24" x14ac:dyDescent="0.2">
      <c r="A226" s="394" t="s">
        <v>370</v>
      </c>
      <c r="B226" s="392" t="s">
        <v>19</v>
      </c>
      <c r="C226" s="1035" t="s">
        <v>352</v>
      </c>
      <c r="D226" s="1036"/>
      <c r="E226" s="1037"/>
      <c r="F226" s="1035" t="s">
        <v>352</v>
      </c>
      <c r="G226" s="1036"/>
      <c r="H226" s="1037"/>
      <c r="I226" s="1035" t="s">
        <v>352</v>
      </c>
      <c r="J226" s="1036"/>
      <c r="K226" s="1037"/>
      <c r="L226" s="392" t="s">
        <v>19</v>
      </c>
      <c r="M226" s="1035" t="s">
        <v>352</v>
      </c>
      <c r="N226" s="1083"/>
      <c r="O226" s="1084"/>
      <c r="P226" s="1035" t="s">
        <v>352</v>
      </c>
      <c r="Q226" s="1036"/>
      <c r="R226" s="1037"/>
      <c r="S226" s="1035" t="s">
        <v>352</v>
      </c>
      <c r="T226" s="1083"/>
      <c r="U226" s="1084"/>
      <c r="V226" s="1055" t="s">
        <v>352</v>
      </c>
      <c r="W226" s="1056"/>
      <c r="X226" s="1044"/>
    </row>
    <row r="227" spans="1:24" x14ac:dyDescent="0.2">
      <c r="A227" s="394" t="s">
        <v>371</v>
      </c>
      <c r="B227" s="392" t="s">
        <v>19</v>
      </c>
      <c r="C227" s="1035" t="s">
        <v>352</v>
      </c>
      <c r="D227" s="1036"/>
      <c r="E227" s="1037"/>
      <c r="F227" s="1035" t="s">
        <v>352</v>
      </c>
      <c r="G227" s="1036"/>
      <c r="H227" s="1037"/>
      <c r="I227" s="1035" t="s">
        <v>352</v>
      </c>
      <c r="J227" s="1036"/>
      <c r="K227" s="1037"/>
      <c r="L227" s="392" t="s">
        <v>19</v>
      </c>
      <c r="M227" s="1035" t="s">
        <v>352</v>
      </c>
      <c r="N227" s="1083"/>
      <c r="O227" s="1084"/>
      <c r="P227" s="1035" t="s">
        <v>352</v>
      </c>
      <c r="Q227" s="1036"/>
      <c r="R227" s="1037"/>
      <c r="S227" s="1035" t="s">
        <v>352</v>
      </c>
      <c r="T227" s="1083"/>
      <c r="U227" s="1084"/>
      <c r="V227" s="1055" t="s">
        <v>352</v>
      </c>
      <c r="W227" s="1056"/>
      <c r="X227" s="1044"/>
    </row>
    <row r="228" spans="1:24" x14ac:dyDescent="0.2">
      <c r="A228" s="394" t="s">
        <v>372</v>
      </c>
      <c r="B228" s="392" t="s">
        <v>45</v>
      </c>
      <c r="C228" s="1035" t="s">
        <v>352</v>
      </c>
      <c r="D228" s="1036"/>
      <c r="E228" s="1037"/>
      <c r="F228" s="1035" t="s">
        <v>352</v>
      </c>
      <c r="G228" s="1036"/>
      <c r="H228" s="1037"/>
      <c r="I228" s="1035" t="s">
        <v>352</v>
      </c>
      <c r="J228" s="1036"/>
      <c r="K228" s="1037"/>
      <c r="L228" s="392" t="s">
        <v>45</v>
      </c>
      <c r="M228" s="1035" t="s">
        <v>352</v>
      </c>
      <c r="N228" s="1083"/>
      <c r="O228" s="1084"/>
      <c r="P228" s="1035" t="s">
        <v>352</v>
      </c>
      <c r="Q228" s="1036"/>
      <c r="R228" s="1037"/>
      <c r="S228" s="1035" t="s">
        <v>352</v>
      </c>
      <c r="T228" s="1083"/>
      <c r="U228" s="1084"/>
      <c r="V228" s="1055" t="s">
        <v>352</v>
      </c>
      <c r="W228" s="1056"/>
      <c r="X228" s="1044"/>
    </row>
    <row r="229" spans="1:24" x14ac:dyDescent="0.2">
      <c r="A229" s="394"/>
      <c r="B229" s="392"/>
      <c r="C229" s="748"/>
      <c r="D229" s="748"/>
      <c r="E229" s="657"/>
      <c r="F229" s="568"/>
      <c r="G229" s="811"/>
      <c r="H229" s="570"/>
      <c r="I229" s="568"/>
      <c r="J229" s="569"/>
      <c r="K229" s="570"/>
      <c r="L229" s="392"/>
      <c r="M229" s="568"/>
      <c r="N229" s="569"/>
      <c r="O229" s="570"/>
      <c r="P229" s="568"/>
      <c r="Q229" s="569"/>
      <c r="R229" s="569"/>
      <c r="S229" s="568"/>
      <c r="T229" s="650"/>
      <c r="U229" s="651"/>
      <c r="V229" s="571"/>
      <c r="W229" s="572"/>
      <c r="X229" s="562"/>
    </row>
    <row r="230" spans="1:24" x14ac:dyDescent="0.2">
      <c r="A230" s="583" t="s">
        <v>349</v>
      </c>
      <c r="B230" s="392"/>
      <c r="C230" s="750"/>
      <c r="D230" s="750"/>
      <c r="E230" s="392"/>
      <c r="F230" s="657"/>
      <c r="G230" s="392"/>
      <c r="H230" s="807"/>
      <c r="I230" s="583"/>
      <c r="J230" s="583"/>
      <c r="K230" s="584"/>
      <c r="L230" s="392"/>
      <c r="M230" s="585"/>
      <c r="N230" s="585"/>
      <c r="O230" s="503"/>
      <c r="P230" s="586"/>
      <c r="Q230" s="586"/>
      <c r="R230" s="587"/>
      <c r="S230" s="586"/>
      <c r="T230" s="586"/>
      <c r="U230" s="392"/>
      <c r="V230" s="165"/>
      <c r="W230" s="165"/>
      <c r="X230" s="258"/>
    </row>
    <row r="231" spans="1:24" ht="25.5" x14ac:dyDescent="0.2">
      <c r="A231" s="376" t="s">
        <v>373</v>
      </c>
      <c r="B231" s="312" t="s">
        <v>19</v>
      </c>
      <c r="C231" s="666">
        <f>D231*1.15</f>
        <v>141.75438736597872</v>
      </c>
      <c r="D231" s="666">
        <f>G231*1.06</f>
        <v>123.26468466606846</v>
      </c>
      <c r="E231" s="538">
        <v>0.06</v>
      </c>
      <c r="F231" s="668">
        <f>G231*1.15</f>
        <v>133.73055411884783</v>
      </c>
      <c r="G231" s="645">
        <f>J231*1.053</f>
        <v>116.28743836421552</v>
      </c>
      <c r="H231" s="647">
        <v>5.2999999999999999E-2</v>
      </c>
      <c r="I231" s="511">
        <f>J231*1.15</f>
        <v>126.99957656110907</v>
      </c>
      <c r="J231" s="511">
        <f>N231*1.03</f>
        <v>110.43441440096441</v>
      </c>
      <c r="K231" s="507">
        <v>0.03</v>
      </c>
      <c r="L231" s="312" t="s">
        <v>19</v>
      </c>
      <c r="M231" s="513">
        <f>N231*1.15</f>
        <v>123.30055976806705</v>
      </c>
      <c r="N231" s="513">
        <f>Q231*1.05</f>
        <v>107.21787805918875</v>
      </c>
      <c r="O231" s="503">
        <v>5.5E-2</v>
      </c>
      <c r="P231" s="513">
        <f>S231*1.055</f>
        <v>117.42910454101623</v>
      </c>
      <c r="Q231" s="513">
        <f>T231*1.055</f>
        <v>102.11226481827499</v>
      </c>
      <c r="R231" s="503">
        <f>(Q231-T231)/T231</f>
        <v>5.4999999999999952E-2</v>
      </c>
      <c r="S231" s="513">
        <f>T231*1.15</f>
        <v>111.30720809574998</v>
      </c>
      <c r="T231" s="513">
        <f>W231*1.055</f>
        <v>96.788876604999999</v>
      </c>
      <c r="U231" s="515">
        <f>(T231-W231)/W231</f>
        <v>5.4999999999999875E-2</v>
      </c>
      <c r="V231" s="257">
        <v>105.50446265000001</v>
      </c>
      <c r="W231" s="257">
        <v>91.74301100000001</v>
      </c>
      <c r="X231" s="360">
        <v>9.000000000000008E-2</v>
      </c>
    </row>
    <row r="232" spans="1:24" ht="25.5" x14ac:dyDescent="0.2">
      <c r="A232" s="394" t="s">
        <v>374</v>
      </c>
      <c r="B232" s="392" t="s">
        <v>19</v>
      </c>
      <c r="C232" s="750">
        <f>D232*1.15</f>
        <v>233.47363374140897</v>
      </c>
      <c r="D232" s="666">
        <f>G232*1.06</f>
        <v>203.02055107948607</v>
      </c>
      <c r="E232" s="653">
        <v>0.06</v>
      </c>
      <c r="F232" s="668">
        <f>G232*1.15</f>
        <v>220.25814503906503</v>
      </c>
      <c r="G232" s="645">
        <f>J232*1.053</f>
        <v>191.52882177310005</v>
      </c>
      <c r="H232" s="647">
        <v>5.2999999999999999E-2</v>
      </c>
      <c r="I232" s="511">
        <f>J232*1.15</f>
        <v>209.17202757745972</v>
      </c>
      <c r="J232" s="511">
        <f>N232*1.03</f>
        <v>181.88871963257367</v>
      </c>
      <c r="K232" s="507">
        <v>0.03</v>
      </c>
      <c r="L232" s="392" t="s">
        <v>19</v>
      </c>
      <c r="M232" s="513">
        <f>N232*1.15</f>
        <v>203.07963842471815</v>
      </c>
      <c r="N232" s="513">
        <f>Q232*1.05</f>
        <v>176.59098993453753</v>
      </c>
      <c r="O232" s="503">
        <v>5.5E-2</v>
      </c>
      <c r="P232" s="513">
        <f>S232*1.055</f>
        <v>193.40917945211254</v>
      </c>
      <c r="Q232" s="513">
        <f>T232*1.055</f>
        <v>168.18189517575001</v>
      </c>
      <c r="R232" s="503">
        <f>(Q232-T232)/T232</f>
        <v>5.4999999999999861E-2</v>
      </c>
      <c r="S232" s="513">
        <f>T232*1.15</f>
        <v>183.32623644750004</v>
      </c>
      <c r="T232" s="513">
        <f>W232*1.055</f>
        <v>159.41411865000003</v>
      </c>
      <c r="U232" s="515">
        <f>(T232-W232)/W232</f>
        <v>5.5000000000000007E-2</v>
      </c>
      <c r="V232" s="257">
        <v>173.76894450000003</v>
      </c>
      <c r="W232" s="257">
        <v>151.10343000000003</v>
      </c>
      <c r="X232" s="360">
        <v>9.0000000000000149E-2</v>
      </c>
    </row>
    <row r="233" spans="1:24" ht="25.5" x14ac:dyDescent="0.2">
      <c r="A233" s="391" t="s">
        <v>375</v>
      </c>
      <c r="B233" s="392" t="s">
        <v>19</v>
      </c>
      <c r="C233" s="666">
        <f t="shared" ref="C233:C246" si="123">D233*1.15</f>
        <v>583.70185251438534</v>
      </c>
      <c r="D233" s="666">
        <f>G233*1.06</f>
        <v>507.56682827337863</v>
      </c>
      <c r="E233" s="538">
        <v>0.06</v>
      </c>
      <c r="F233" s="668">
        <f t="shared" ref="F233:F246" si="124">G233*1.15</f>
        <v>550.66212501357109</v>
      </c>
      <c r="G233" s="645">
        <f t="shared" ref="G233:G246" si="125">J233*1.053</f>
        <v>478.83663044658357</v>
      </c>
      <c r="H233" s="647">
        <v>5.2999999999999999E-2</v>
      </c>
      <c r="I233" s="511">
        <f t="shared" ref="I233:I246" si="126">J233*1.15</f>
        <v>522.94598766720901</v>
      </c>
      <c r="J233" s="511">
        <f t="shared" ref="J233:J252" si="127">N233*1.03</f>
        <v>454.73564144974699</v>
      </c>
      <c r="K233" s="507">
        <v>0.03</v>
      </c>
      <c r="L233" s="392" t="s">
        <v>19</v>
      </c>
      <c r="M233" s="513">
        <f t="shared" ref="M233:M252" si="128">N233*1.15</f>
        <v>507.71455113321264</v>
      </c>
      <c r="N233" s="513">
        <f t="shared" ref="N233:N252" si="129">Q233*1.05</f>
        <v>441.49091402888058</v>
      </c>
      <c r="O233" s="503">
        <v>5.5E-2</v>
      </c>
      <c r="P233" s="513">
        <f t="shared" ref="P233:P246" si="130">S233*1.055</f>
        <v>483.53766774591679</v>
      </c>
      <c r="Q233" s="513">
        <f t="shared" ref="Q233:Q246" si="131">T233*1.055</f>
        <v>420.46753717036245</v>
      </c>
      <c r="R233" s="503">
        <f t="shared" ref="R233:R246" si="132">(Q233-T233)/T233</f>
        <v>5.4999999999999979E-2</v>
      </c>
      <c r="S233" s="513">
        <f t="shared" ref="S233:S252" si="133">T233*1.15</f>
        <v>458.32954288712494</v>
      </c>
      <c r="T233" s="513">
        <f t="shared" ref="T233:T252" si="134">W233*1.055</f>
        <v>398.54742859749996</v>
      </c>
      <c r="U233" s="515">
        <f t="shared" ref="U233:U252" si="135">(T233-W233)/W233</f>
        <v>5.4999999999999993E-2</v>
      </c>
      <c r="V233" s="257">
        <v>434.43558567499991</v>
      </c>
      <c r="W233" s="257">
        <v>377.77007449999996</v>
      </c>
      <c r="X233" s="360">
        <v>9.0000000000000011E-2</v>
      </c>
    </row>
    <row r="234" spans="1:24" ht="25.5" x14ac:dyDescent="0.2">
      <c r="A234" s="391" t="s">
        <v>662</v>
      </c>
      <c r="B234" s="392" t="s">
        <v>19</v>
      </c>
      <c r="C234" s="666">
        <f t="shared" si="123"/>
        <v>116.73681687070449</v>
      </c>
      <c r="D234" s="666">
        <f t="shared" ref="D234:D253" si="136">G234*1.06</f>
        <v>101.51027553974303</v>
      </c>
      <c r="E234" s="538">
        <v>0.06</v>
      </c>
      <c r="F234" s="668">
        <f t="shared" si="124"/>
        <v>110.12907251953251</v>
      </c>
      <c r="G234" s="645">
        <f t="shared" si="125"/>
        <v>95.764410886550024</v>
      </c>
      <c r="H234" s="647">
        <v>5.2999999999999999E-2</v>
      </c>
      <c r="I234" s="511">
        <f t="shared" si="126"/>
        <v>104.58601378872986</v>
      </c>
      <c r="J234" s="511">
        <f t="shared" si="127"/>
        <v>90.944359816286834</v>
      </c>
      <c r="K234" s="507">
        <v>0.03</v>
      </c>
      <c r="L234" s="392" t="s">
        <v>19</v>
      </c>
      <c r="M234" s="513">
        <f t="shared" si="128"/>
        <v>101.53981921235908</v>
      </c>
      <c r="N234" s="513">
        <f t="shared" si="129"/>
        <v>88.295494967268766</v>
      </c>
      <c r="O234" s="503">
        <v>5.5E-2</v>
      </c>
      <c r="P234" s="513">
        <f t="shared" si="130"/>
        <v>96.70458972605627</v>
      </c>
      <c r="Q234" s="513">
        <f t="shared" si="131"/>
        <v>84.090947587875007</v>
      </c>
      <c r="R234" s="503">
        <f t="shared" si="132"/>
        <v>5.4999999999999861E-2</v>
      </c>
      <c r="S234" s="513">
        <f t="shared" si="133"/>
        <v>91.663118223750018</v>
      </c>
      <c r="T234" s="513">
        <f t="shared" si="134"/>
        <v>79.707059325000017</v>
      </c>
      <c r="U234" s="515">
        <f t="shared" si="135"/>
        <v>5.5000000000000007E-2</v>
      </c>
      <c r="V234" s="257">
        <v>86.884472250000016</v>
      </c>
      <c r="W234" s="257">
        <v>75.551715000000016</v>
      </c>
      <c r="X234" s="360">
        <v>9.0000000000000149E-2</v>
      </c>
    </row>
    <row r="235" spans="1:24" ht="38.25" x14ac:dyDescent="0.2">
      <c r="A235" s="391" t="s">
        <v>377</v>
      </c>
      <c r="B235" s="392" t="s">
        <v>19</v>
      </c>
      <c r="C235" s="666">
        <f t="shared" si="123"/>
        <v>433.614197703603</v>
      </c>
      <c r="D235" s="666">
        <f t="shared" si="136"/>
        <v>377.05582409008957</v>
      </c>
      <c r="E235" s="538">
        <v>0.06</v>
      </c>
      <c r="F235" s="668">
        <f t="shared" si="124"/>
        <v>409.06999783358771</v>
      </c>
      <c r="G235" s="645">
        <f t="shared" si="125"/>
        <v>355.71304159442411</v>
      </c>
      <c r="H235" s="647">
        <v>5.2999999999999999E-2</v>
      </c>
      <c r="I235" s="511">
        <f t="shared" si="126"/>
        <v>388.48052975649358</v>
      </c>
      <c r="J235" s="511">
        <f t="shared" si="127"/>
        <v>337.80915630999442</v>
      </c>
      <c r="K235" s="507">
        <v>0.03</v>
      </c>
      <c r="L235" s="392" t="s">
        <v>19</v>
      </c>
      <c r="M235" s="513">
        <f t="shared" si="128"/>
        <v>377.16556287038208</v>
      </c>
      <c r="N235" s="513">
        <f t="shared" si="129"/>
        <v>327.97005466989748</v>
      </c>
      <c r="O235" s="503">
        <v>5.5E-2</v>
      </c>
      <c r="P235" s="513">
        <f t="shared" si="130"/>
        <v>359.20529797179245</v>
      </c>
      <c r="Q235" s="513">
        <f t="shared" si="131"/>
        <v>312.35243301894997</v>
      </c>
      <c r="R235" s="503">
        <f t="shared" si="132"/>
        <v>5.4999999999999889E-2</v>
      </c>
      <c r="S235" s="513">
        <f t="shared" si="133"/>
        <v>340.4789554235</v>
      </c>
      <c r="T235" s="513">
        <f t="shared" si="134"/>
        <v>296.06865689</v>
      </c>
      <c r="U235" s="515">
        <f t="shared" si="135"/>
        <v>5.4999999999999952E-2</v>
      </c>
      <c r="V235" s="257">
        <v>322.72886769999997</v>
      </c>
      <c r="W235" s="257">
        <v>280.63379800000001</v>
      </c>
      <c r="X235" s="360">
        <v>9.0000000000000066E-2</v>
      </c>
    </row>
    <row r="236" spans="1:24" ht="25.5" x14ac:dyDescent="0.2">
      <c r="A236" s="391" t="s">
        <v>662</v>
      </c>
      <c r="B236" s="392" t="s">
        <v>19</v>
      </c>
      <c r="C236" s="666">
        <f t="shared" si="123"/>
        <v>250.15793679187939</v>
      </c>
      <c r="D236" s="666">
        <f t="shared" si="136"/>
        <v>217.5286406885908</v>
      </c>
      <c r="E236" s="538">
        <v>0.06</v>
      </c>
      <c r="F236" s="668">
        <f t="shared" si="124"/>
        <v>235.99805357724469</v>
      </c>
      <c r="G236" s="645">
        <f t="shared" si="125"/>
        <v>205.21569876282149</v>
      </c>
      <c r="H236" s="647">
        <v>5.2999999999999999E-2</v>
      </c>
      <c r="I236" s="511">
        <f t="shared" si="126"/>
        <v>224.1197090002324</v>
      </c>
      <c r="J236" s="511">
        <f t="shared" si="127"/>
        <v>194.88670347846298</v>
      </c>
      <c r="K236" s="507">
        <v>0.03</v>
      </c>
      <c r="L236" s="392" t="s">
        <v>19</v>
      </c>
      <c r="M236" s="513">
        <f t="shared" si="128"/>
        <v>217.59195048566255</v>
      </c>
      <c r="N236" s="513">
        <f t="shared" si="129"/>
        <v>189.21039172666309</v>
      </c>
      <c r="O236" s="503">
        <v>5.5E-2</v>
      </c>
      <c r="P236" s="513">
        <f t="shared" si="130"/>
        <v>207.23042903396433</v>
      </c>
      <c r="Q236" s="513">
        <f t="shared" si="131"/>
        <v>180.20037307301246</v>
      </c>
      <c r="R236" s="503">
        <f t="shared" si="132"/>
        <v>5.4999999999999931E-2</v>
      </c>
      <c r="S236" s="513">
        <f t="shared" si="133"/>
        <v>196.42694695162496</v>
      </c>
      <c r="T236" s="513">
        <f t="shared" si="134"/>
        <v>170.80604082749997</v>
      </c>
      <c r="U236" s="515">
        <f t="shared" si="135"/>
        <v>5.4999999999999917E-2</v>
      </c>
      <c r="V236" s="257">
        <v>186.18667957499997</v>
      </c>
      <c r="W236" s="257">
        <v>161.90146049999998</v>
      </c>
      <c r="X236" s="360">
        <v>8.9999999999999983E-2</v>
      </c>
    </row>
    <row r="237" spans="1:24" ht="25.5" x14ac:dyDescent="0.2">
      <c r="A237" s="391" t="s">
        <v>378</v>
      </c>
      <c r="B237" s="392" t="s">
        <v>19</v>
      </c>
      <c r="C237" s="666">
        <f t="shared" si="123"/>
        <v>416.92989465313246</v>
      </c>
      <c r="D237" s="666">
        <f t="shared" si="136"/>
        <v>362.54773448098479</v>
      </c>
      <c r="E237" s="538">
        <v>0.06</v>
      </c>
      <c r="F237" s="668">
        <f t="shared" si="124"/>
        <v>393.33008929540796</v>
      </c>
      <c r="G237" s="645">
        <f t="shared" si="125"/>
        <v>342.02616460470261</v>
      </c>
      <c r="H237" s="647">
        <v>5.2999999999999999E-2</v>
      </c>
      <c r="I237" s="511">
        <f t="shared" si="126"/>
        <v>373.53284833372084</v>
      </c>
      <c r="J237" s="511">
        <f t="shared" si="127"/>
        <v>324.81117246410508</v>
      </c>
      <c r="K237" s="507">
        <v>0.03</v>
      </c>
      <c r="L237" s="392" t="s">
        <v>19</v>
      </c>
      <c r="M237" s="513">
        <f t="shared" si="128"/>
        <v>362.65325080943762</v>
      </c>
      <c r="N237" s="513">
        <f t="shared" si="129"/>
        <v>315.35065287777189</v>
      </c>
      <c r="O237" s="503">
        <v>5.5E-2</v>
      </c>
      <c r="P237" s="513">
        <f t="shared" si="130"/>
        <v>345.38404838994057</v>
      </c>
      <c r="Q237" s="513">
        <f t="shared" si="131"/>
        <v>300.3339551216875</v>
      </c>
      <c r="R237" s="503">
        <f t="shared" si="132"/>
        <v>5.4999999999999855E-2</v>
      </c>
      <c r="S237" s="513">
        <f t="shared" si="133"/>
        <v>327.37824491937499</v>
      </c>
      <c r="T237" s="513">
        <f t="shared" si="134"/>
        <v>284.67673471250004</v>
      </c>
      <c r="U237" s="515">
        <f t="shared" si="135"/>
        <v>5.5000000000000007E-2</v>
      </c>
      <c r="V237" s="257">
        <v>310.31113262500003</v>
      </c>
      <c r="W237" s="257">
        <v>269.83576750000003</v>
      </c>
      <c r="X237" s="360">
        <v>9.0000000000000177E-2</v>
      </c>
    </row>
    <row r="238" spans="1:24" ht="25.5" x14ac:dyDescent="0.2">
      <c r="A238" s="391" t="s">
        <v>379</v>
      </c>
      <c r="B238" s="392" t="s">
        <v>19</v>
      </c>
      <c r="C238" s="666">
        <f t="shared" si="123"/>
        <v>750.47381037563832</v>
      </c>
      <c r="D238" s="666">
        <f t="shared" si="136"/>
        <v>652.58592206577248</v>
      </c>
      <c r="E238" s="538">
        <v>0.06</v>
      </c>
      <c r="F238" s="668">
        <f t="shared" si="124"/>
        <v>707.99416073173427</v>
      </c>
      <c r="G238" s="645">
        <f t="shared" si="125"/>
        <v>615.64709628846458</v>
      </c>
      <c r="H238" s="647">
        <v>5.2999999999999999E-2</v>
      </c>
      <c r="I238" s="511">
        <f t="shared" si="126"/>
        <v>672.3591270006973</v>
      </c>
      <c r="J238" s="511">
        <f t="shared" si="127"/>
        <v>584.66011043538902</v>
      </c>
      <c r="K238" s="507">
        <v>0.03</v>
      </c>
      <c r="L238" s="392" t="s">
        <v>19</v>
      </c>
      <c r="M238" s="513">
        <f t="shared" si="128"/>
        <v>652.77585145698765</v>
      </c>
      <c r="N238" s="513">
        <f t="shared" si="129"/>
        <v>567.63117517998933</v>
      </c>
      <c r="O238" s="503">
        <v>5.5E-2</v>
      </c>
      <c r="P238" s="513">
        <f t="shared" si="130"/>
        <v>621.69128710189295</v>
      </c>
      <c r="Q238" s="513">
        <f t="shared" si="131"/>
        <v>540.6011192190374</v>
      </c>
      <c r="R238" s="503">
        <f t="shared" si="132"/>
        <v>5.4999999999999931E-2</v>
      </c>
      <c r="S238" s="513">
        <f t="shared" si="133"/>
        <v>589.2808408548749</v>
      </c>
      <c r="T238" s="513">
        <f t="shared" si="134"/>
        <v>512.41812248249994</v>
      </c>
      <c r="U238" s="515">
        <f t="shared" si="135"/>
        <v>5.4999999999999848E-2</v>
      </c>
      <c r="V238" s="257">
        <v>558.56003872499991</v>
      </c>
      <c r="W238" s="257">
        <v>485.70438150000001</v>
      </c>
      <c r="X238" s="360">
        <v>9.0000000000000038E-2</v>
      </c>
    </row>
    <row r="239" spans="1:24" ht="25.5" x14ac:dyDescent="0.2">
      <c r="A239" s="394" t="s">
        <v>380</v>
      </c>
      <c r="B239" s="392" t="s">
        <v>19</v>
      </c>
      <c r="C239" s="666">
        <f t="shared" si="123"/>
        <v>583.70185251438545</v>
      </c>
      <c r="D239" s="666">
        <f t="shared" si="136"/>
        <v>507.56682827337869</v>
      </c>
      <c r="E239" s="538">
        <v>0.06</v>
      </c>
      <c r="F239" s="668">
        <f t="shared" si="124"/>
        <v>550.66212501357109</v>
      </c>
      <c r="G239" s="645">
        <f t="shared" si="125"/>
        <v>478.83663044658363</v>
      </c>
      <c r="H239" s="647">
        <v>5.2999999999999999E-2</v>
      </c>
      <c r="I239" s="511">
        <f t="shared" si="126"/>
        <v>522.94598766720901</v>
      </c>
      <c r="J239" s="511">
        <f t="shared" si="127"/>
        <v>454.73564144974705</v>
      </c>
      <c r="K239" s="507">
        <v>0.03</v>
      </c>
      <c r="L239" s="392" t="s">
        <v>19</v>
      </c>
      <c r="M239" s="513">
        <f t="shared" si="128"/>
        <v>507.71455113321269</v>
      </c>
      <c r="N239" s="513">
        <f t="shared" si="129"/>
        <v>441.49091402888064</v>
      </c>
      <c r="O239" s="503">
        <v>5.5E-2</v>
      </c>
      <c r="P239" s="513">
        <f t="shared" si="130"/>
        <v>483.53766774591685</v>
      </c>
      <c r="Q239" s="513">
        <f t="shared" si="131"/>
        <v>420.4675371703625</v>
      </c>
      <c r="R239" s="503">
        <f t="shared" si="132"/>
        <v>5.4999999999999973E-2</v>
      </c>
      <c r="S239" s="513">
        <f t="shared" si="133"/>
        <v>458.329542887125</v>
      </c>
      <c r="T239" s="513">
        <f t="shared" si="134"/>
        <v>398.54742859750002</v>
      </c>
      <c r="U239" s="515">
        <f t="shared" si="135"/>
        <v>5.4999999999999979E-2</v>
      </c>
      <c r="V239" s="257">
        <v>434.43558567499997</v>
      </c>
      <c r="W239" s="257">
        <v>377.77007450000002</v>
      </c>
      <c r="X239" s="360">
        <v>0.09</v>
      </c>
    </row>
    <row r="240" spans="1:24" ht="38.25" x14ac:dyDescent="0.2">
      <c r="A240" s="391" t="s">
        <v>381</v>
      </c>
      <c r="B240" s="392" t="s">
        <v>19</v>
      </c>
      <c r="C240" s="666">
        <f t="shared" si="123"/>
        <v>1334.1615157287679</v>
      </c>
      <c r="D240" s="666">
        <f t="shared" si="136"/>
        <v>1160.1404484597983</v>
      </c>
      <c r="E240" s="538">
        <v>0.06</v>
      </c>
      <c r="F240" s="668">
        <f t="shared" si="124"/>
        <v>1258.6429393667622</v>
      </c>
      <c r="G240" s="645">
        <f t="shared" si="125"/>
        <v>1094.4721211884889</v>
      </c>
      <c r="H240" s="647">
        <v>5.2999999999999999E-2</v>
      </c>
      <c r="I240" s="511">
        <f t="shared" si="126"/>
        <v>1195.2924400444085</v>
      </c>
      <c r="J240" s="511">
        <f t="shared" si="127"/>
        <v>1039.3847304733988</v>
      </c>
      <c r="K240" s="507">
        <v>0.03</v>
      </c>
      <c r="L240" s="392" t="s">
        <v>19</v>
      </c>
      <c r="M240" s="513">
        <f t="shared" si="128"/>
        <v>1160.4780971304936</v>
      </c>
      <c r="N240" s="513">
        <f t="shared" si="129"/>
        <v>1009.1113888091249</v>
      </c>
      <c r="O240" s="503">
        <v>5.5E-2</v>
      </c>
      <c r="P240" s="513">
        <f t="shared" si="130"/>
        <v>1105.2172353623748</v>
      </c>
      <c r="Q240" s="513">
        <f t="shared" si="131"/>
        <v>961.05846553249989</v>
      </c>
      <c r="R240" s="503">
        <f t="shared" si="132"/>
        <v>5.4999999999999875E-2</v>
      </c>
      <c r="S240" s="513">
        <f t="shared" si="133"/>
        <v>1047.5992752249999</v>
      </c>
      <c r="T240" s="513">
        <f t="shared" si="134"/>
        <v>910.95589150000001</v>
      </c>
      <c r="U240" s="515">
        <f t="shared" si="135"/>
        <v>5.4999999999999924E-2</v>
      </c>
      <c r="V240" s="257">
        <v>992.985095</v>
      </c>
      <c r="W240" s="257">
        <v>863.46530000000007</v>
      </c>
      <c r="X240" s="360">
        <v>9.0000000000000149E-2</v>
      </c>
    </row>
    <row r="241" spans="1:24" ht="38.25" x14ac:dyDescent="0.2">
      <c r="A241" s="391" t="s">
        <v>382</v>
      </c>
      <c r="B241" s="392" t="s">
        <v>19</v>
      </c>
      <c r="C241" s="666">
        <f t="shared" si="123"/>
        <v>2001.2634943350351</v>
      </c>
      <c r="D241" s="666">
        <f t="shared" si="136"/>
        <v>1740.2291255087264</v>
      </c>
      <c r="E241" s="538">
        <v>0.06</v>
      </c>
      <c r="F241" s="668">
        <f t="shared" si="124"/>
        <v>1887.9844286179575</v>
      </c>
      <c r="G241" s="645">
        <f t="shared" si="125"/>
        <v>1641.7255901025719</v>
      </c>
      <c r="H241" s="647">
        <v>5.2999999999999999E-2</v>
      </c>
      <c r="I241" s="511">
        <f t="shared" si="126"/>
        <v>1792.9576720018592</v>
      </c>
      <c r="J241" s="511">
        <f t="shared" si="127"/>
        <v>1559.0936278277038</v>
      </c>
      <c r="K241" s="507">
        <v>0.03</v>
      </c>
      <c r="L241" s="392" t="s">
        <v>19</v>
      </c>
      <c r="M241" s="513">
        <f t="shared" si="128"/>
        <v>1740.7356038853004</v>
      </c>
      <c r="N241" s="513">
        <f t="shared" si="129"/>
        <v>1513.6831338133047</v>
      </c>
      <c r="O241" s="503">
        <v>5.5E-2</v>
      </c>
      <c r="P241" s="513">
        <f t="shared" si="130"/>
        <v>1657.8434322717146</v>
      </c>
      <c r="Q241" s="513">
        <f t="shared" si="131"/>
        <v>1441.6029845840997</v>
      </c>
      <c r="R241" s="503">
        <f t="shared" si="132"/>
        <v>5.4999999999999931E-2</v>
      </c>
      <c r="S241" s="513">
        <f t="shared" si="133"/>
        <v>1571.4155756129996</v>
      </c>
      <c r="T241" s="513">
        <f t="shared" si="134"/>
        <v>1366.4483266199998</v>
      </c>
      <c r="U241" s="515">
        <f t="shared" si="135"/>
        <v>5.4999999999999917E-2</v>
      </c>
      <c r="V241" s="257">
        <v>1489.4934365999998</v>
      </c>
      <c r="W241" s="257">
        <v>1295.2116839999999</v>
      </c>
      <c r="X241" s="360">
        <v>8.9999999999999983E-2</v>
      </c>
    </row>
    <row r="242" spans="1:24" ht="38.25" x14ac:dyDescent="0.2">
      <c r="A242" s="391" t="s">
        <v>383</v>
      </c>
      <c r="B242" s="392" t="s">
        <v>19</v>
      </c>
      <c r="C242" s="666">
        <f t="shared" si="123"/>
        <v>416.92989465313246</v>
      </c>
      <c r="D242" s="666">
        <f t="shared" si="136"/>
        <v>362.54773448098479</v>
      </c>
      <c r="E242" s="538">
        <v>0.06</v>
      </c>
      <c r="F242" s="668">
        <f t="shared" si="124"/>
        <v>393.33008929540796</v>
      </c>
      <c r="G242" s="645">
        <f t="shared" si="125"/>
        <v>342.02616460470261</v>
      </c>
      <c r="H242" s="647">
        <v>5.2999999999999999E-2</v>
      </c>
      <c r="I242" s="511">
        <f t="shared" si="126"/>
        <v>373.53284833372084</v>
      </c>
      <c r="J242" s="511">
        <f t="shared" si="127"/>
        <v>324.81117246410508</v>
      </c>
      <c r="K242" s="507">
        <v>0.03</v>
      </c>
      <c r="L242" s="392" t="s">
        <v>19</v>
      </c>
      <c r="M242" s="513">
        <f t="shared" si="128"/>
        <v>362.65325080943762</v>
      </c>
      <c r="N242" s="513">
        <f t="shared" si="129"/>
        <v>315.35065287777189</v>
      </c>
      <c r="O242" s="503">
        <v>5.5E-2</v>
      </c>
      <c r="P242" s="513">
        <f t="shared" si="130"/>
        <v>345.38404838994057</v>
      </c>
      <c r="Q242" s="513">
        <f t="shared" si="131"/>
        <v>300.3339551216875</v>
      </c>
      <c r="R242" s="503">
        <f t="shared" si="132"/>
        <v>5.4999999999999855E-2</v>
      </c>
      <c r="S242" s="513">
        <f t="shared" si="133"/>
        <v>327.37824491937499</v>
      </c>
      <c r="T242" s="513">
        <f t="shared" si="134"/>
        <v>284.67673471250004</v>
      </c>
      <c r="U242" s="515">
        <f t="shared" si="135"/>
        <v>5.5000000000000007E-2</v>
      </c>
      <c r="V242" s="257">
        <v>310.31113262500003</v>
      </c>
      <c r="W242" s="257">
        <v>269.83576750000003</v>
      </c>
      <c r="X242" s="360">
        <v>9.0000000000000177E-2</v>
      </c>
    </row>
    <row r="243" spans="1:24" x14ac:dyDescent="0.2">
      <c r="A243" s="394" t="s">
        <v>384</v>
      </c>
      <c r="B243" s="392" t="s">
        <v>19</v>
      </c>
      <c r="C243" s="666">
        <f t="shared" si="123"/>
        <v>5.2593756154837923</v>
      </c>
      <c r="D243" s="666">
        <f t="shared" si="136"/>
        <v>4.5733701004206893</v>
      </c>
      <c r="E243" s="538">
        <v>0.06</v>
      </c>
      <c r="F243" s="668">
        <f t="shared" si="124"/>
        <v>4.9616751089469737</v>
      </c>
      <c r="G243" s="645">
        <f t="shared" si="125"/>
        <v>4.3145000947364993</v>
      </c>
      <c r="H243" s="647">
        <v>5.2999999999999999E-2</v>
      </c>
      <c r="I243" s="511">
        <f t="shared" si="126"/>
        <v>4.7119421737388167</v>
      </c>
      <c r="J243" s="511">
        <f t="shared" si="127"/>
        <v>4.0973410206424496</v>
      </c>
      <c r="K243" s="507">
        <v>0.03</v>
      </c>
      <c r="L243" s="392" t="s">
        <v>19</v>
      </c>
      <c r="M243" s="513">
        <f t="shared" si="128"/>
        <v>4.574701139552249</v>
      </c>
      <c r="N243" s="513">
        <f t="shared" si="129"/>
        <v>3.9780009909149996</v>
      </c>
      <c r="O243" s="503">
        <v>5.5E-2</v>
      </c>
      <c r="P243" s="513">
        <f t="shared" si="130"/>
        <v>4.3568582281449988</v>
      </c>
      <c r="Q243" s="513">
        <f t="shared" si="131"/>
        <v>3.7885723722999995</v>
      </c>
      <c r="R243" s="503">
        <f t="shared" si="132"/>
        <v>5.4999999999999938E-2</v>
      </c>
      <c r="S243" s="513">
        <f t="shared" si="133"/>
        <v>4.1297234389999993</v>
      </c>
      <c r="T243" s="513">
        <f t="shared" si="134"/>
        <v>3.5910638599999998</v>
      </c>
      <c r="U243" s="515">
        <f t="shared" si="135"/>
        <v>5.4999999999999903E-2</v>
      </c>
      <c r="V243" s="257">
        <v>3.9144297999999997</v>
      </c>
      <c r="W243" s="257">
        <v>3.4038520000000001</v>
      </c>
      <c r="X243" s="360">
        <v>9.0000000000000108E-2</v>
      </c>
    </row>
    <row r="244" spans="1:24" x14ac:dyDescent="0.2">
      <c r="A244" s="394" t="s">
        <v>385</v>
      </c>
      <c r="B244" s="392" t="s">
        <v>19</v>
      </c>
      <c r="C244" s="666">
        <f t="shared" si="123"/>
        <v>116.73681687070449</v>
      </c>
      <c r="D244" s="666">
        <f t="shared" si="136"/>
        <v>101.51027553974303</v>
      </c>
      <c r="E244" s="538">
        <v>0.06</v>
      </c>
      <c r="F244" s="668">
        <f t="shared" si="124"/>
        <v>110.12907251953251</v>
      </c>
      <c r="G244" s="645">
        <f t="shared" si="125"/>
        <v>95.764410886550024</v>
      </c>
      <c r="H244" s="647">
        <v>5.2999999999999999E-2</v>
      </c>
      <c r="I244" s="511">
        <f t="shared" si="126"/>
        <v>104.58601378872986</v>
      </c>
      <c r="J244" s="511">
        <f t="shared" si="127"/>
        <v>90.944359816286834</v>
      </c>
      <c r="K244" s="507">
        <v>0.03</v>
      </c>
      <c r="L244" s="392" t="s">
        <v>19</v>
      </c>
      <c r="M244" s="513">
        <f t="shared" si="128"/>
        <v>101.53981921235908</v>
      </c>
      <c r="N244" s="513">
        <f t="shared" si="129"/>
        <v>88.295494967268766</v>
      </c>
      <c r="O244" s="503">
        <v>5.5E-2</v>
      </c>
      <c r="P244" s="513">
        <f t="shared" si="130"/>
        <v>96.70458972605627</v>
      </c>
      <c r="Q244" s="513">
        <f t="shared" si="131"/>
        <v>84.090947587875007</v>
      </c>
      <c r="R244" s="503">
        <f t="shared" si="132"/>
        <v>5.4999999999999861E-2</v>
      </c>
      <c r="S244" s="513">
        <f t="shared" si="133"/>
        <v>91.663118223750018</v>
      </c>
      <c r="T244" s="513">
        <f t="shared" si="134"/>
        <v>79.707059325000017</v>
      </c>
      <c r="U244" s="515">
        <f t="shared" si="135"/>
        <v>5.5000000000000007E-2</v>
      </c>
      <c r="V244" s="257">
        <v>86.884472250000016</v>
      </c>
      <c r="W244" s="257">
        <v>75.551715000000016</v>
      </c>
      <c r="X244" s="360">
        <v>9.0000000000000149E-2</v>
      </c>
    </row>
    <row r="245" spans="1:24" ht="38.25" x14ac:dyDescent="0.2">
      <c r="A245" s="391" t="s">
        <v>386</v>
      </c>
      <c r="B245" s="392" t="s">
        <v>19</v>
      </c>
      <c r="C245" s="666">
        <f t="shared" si="123"/>
        <v>248.75425208369285</v>
      </c>
      <c r="D245" s="666">
        <f t="shared" si="136"/>
        <v>216.30804529016771</v>
      </c>
      <c r="E245" s="538">
        <v>0.06</v>
      </c>
      <c r="F245" s="668">
        <f t="shared" si="124"/>
        <v>234.67382272046495</v>
      </c>
      <c r="G245" s="645">
        <f t="shared" si="125"/>
        <v>204.06419366996954</v>
      </c>
      <c r="H245" s="647">
        <v>5.2999999999999999E-2</v>
      </c>
      <c r="I245" s="511">
        <f t="shared" si="126"/>
        <v>222.86212983899807</v>
      </c>
      <c r="J245" s="511">
        <f t="shared" si="127"/>
        <v>193.79315638173748</v>
      </c>
      <c r="K245" s="507">
        <v>0.03</v>
      </c>
      <c r="L245" s="392" t="s">
        <v>19</v>
      </c>
      <c r="M245" s="513">
        <f t="shared" si="128"/>
        <v>216.37099984368746</v>
      </c>
      <c r="N245" s="513">
        <f t="shared" si="129"/>
        <v>188.14869551624997</v>
      </c>
      <c r="O245" s="503">
        <v>5.5E-2</v>
      </c>
      <c r="P245" s="513">
        <f t="shared" si="130"/>
        <v>206.06761889874997</v>
      </c>
      <c r="Q245" s="513">
        <f t="shared" si="131"/>
        <v>179.18923382499997</v>
      </c>
      <c r="R245" s="503">
        <f t="shared" si="132"/>
        <v>5.4999999999999903E-2</v>
      </c>
      <c r="S245" s="513">
        <f t="shared" si="133"/>
        <v>195.32475724999998</v>
      </c>
      <c r="T245" s="513">
        <f t="shared" si="134"/>
        <v>169.84761499999999</v>
      </c>
      <c r="U245" s="515">
        <f t="shared" si="135"/>
        <v>5.4999999999999973E-2</v>
      </c>
      <c r="V245" s="257">
        <v>185.14194999999998</v>
      </c>
      <c r="W245" s="257">
        <v>160.99299999999999</v>
      </c>
      <c r="X245" s="360">
        <v>9.0000000000000052E-2</v>
      </c>
    </row>
    <row r="246" spans="1:24" x14ac:dyDescent="0.2">
      <c r="A246" s="394" t="s">
        <v>384</v>
      </c>
      <c r="B246" s="392" t="s">
        <v>19</v>
      </c>
      <c r="C246" s="666">
        <f t="shared" si="123"/>
        <v>5.2593756154837923</v>
      </c>
      <c r="D246" s="666">
        <f t="shared" si="136"/>
        <v>4.5733701004206893</v>
      </c>
      <c r="E246" s="538">
        <v>0.06</v>
      </c>
      <c r="F246" s="668">
        <f t="shared" si="124"/>
        <v>4.9616751089469737</v>
      </c>
      <c r="G246" s="645">
        <f t="shared" si="125"/>
        <v>4.3145000947364993</v>
      </c>
      <c r="H246" s="647">
        <v>5.2999999999999999E-2</v>
      </c>
      <c r="I246" s="511">
        <f t="shared" si="126"/>
        <v>4.7119421737388167</v>
      </c>
      <c r="J246" s="511">
        <f t="shared" si="127"/>
        <v>4.0973410206424496</v>
      </c>
      <c r="K246" s="507">
        <v>0.03</v>
      </c>
      <c r="L246" s="392" t="s">
        <v>19</v>
      </c>
      <c r="M246" s="513">
        <f t="shared" si="128"/>
        <v>4.574701139552249</v>
      </c>
      <c r="N246" s="513">
        <f t="shared" si="129"/>
        <v>3.9780009909149996</v>
      </c>
      <c r="O246" s="503">
        <v>5.5E-2</v>
      </c>
      <c r="P246" s="513">
        <f t="shared" si="130"/>
        <v>4.3568582281449988</v>
      </c>
      <c r="Q246" s="513">
        <f t="shared" si="131"/>
        <v>3.7885723722999995</v>
      </c>
      <c r="R246" s="503">
        <f t="shared" si="132"/>
        <v>5.4999999999999938E-2</v>
      </c>
      <c r="S246" s="513">
        <f t="shared" si="133"/>
        <v>4.1297234389999993</v>
      </c>
      <c r="T246" s="513">
        <f t="shared" si="134"/>
        <v>3.5910638599999998</v>
      </c>
      <c r="U246" s="515">
        <f t="shared" si="135"/>
        <v>5.4999999999999903E-2</v>
      </c>
      <c r="V246" s="257">
        <v>3.9144297999999997</v>
      </c>
      <c r="W246" s="257">
        <v>3.4038520000000001</v>
      </c>
      <c r="X246" s="360">
        <v>9.0000000000000108E-2</v>
      </c>
    </row>
    <row r="247" spans="1:24" x14ac:dyDescent="0.2">
      <c r="A247" s="391" t="s">
        <v>387</v>
      </c>
      <c r="B247" s="392" t="s">
        <v>19</v>
      </c>
      <c r="C247" s="666">
        <f>D247*1.15</f>
        <v>116.73681687070449</v>
      </c>
      <c r="D247" s="666">
        <f t="shared" si="136"/>
        <v>101.51027553974303</v>
      </c>
      <c r="E247" s="538">
        <v>0.06</v>
      </c>
      <c r="F247" s="668">
        <f>G247*1.15</f>
        <v>110.12907251953251</v>
      </c>
      <c r="G247" s="645">
        <f>J247*1.053</f>
        <v>95.764410886550024</v>
      </c>
      <c r="H247" s="807">
        <v>5.2999999999999999E-2</v>
      </c>
      <c r="I247" s="511">
        <f t="shared" ref="I247:I252" si="137">J247*1.15</f>
        <v>104.58601378872986</v>
      </c>
      <c r="J247" s="511">
        <f t="shared" si="127"/>
        <v>90.944359816286834</v>
      </c>
      <c r="K247" s="507">
        <v>0.03</v>
      </c>
      <c r="L247" s="392" t="s">
        <v>19</v>
      </c>
      <c r="M247" s="513">
        <f t="shared" si="128"/>
        <v>101.53981921235908</v>
      </c>
      <c r="N247" s="513">
        <f t="shared" si="129"/>
        <v>88.295494967268766</v>
      </c>
      <c r="O247" s="503">
        <v>5.5E-2</v>
      </c>
      <c r="P247" s="513">
        <f t="shared" ref="P247:Q252" si="138">S247*1.055</f>
        <v>96.70458972605627</v>
      </c>
      <c r="Q247" s="513">
        <f t="shared" si="138"/>
        <v>84.090947587875007</v>
      </c>
      <c r="R247" s="503">
        <f t="shared" ref="R247:R252" si="139">(Q247-T247)/T247</f>
        <v>5.4999999999999861E-2</v>
      </c>
      <c r="S247" s="513">
        <f t="shared" si="133"/>
        <v>91.663118223750018</v>
      </c>
      <c r="T247" s="513">
        <f t="shared" si="134"/>
        <v>79.707059325000017</v>
      </c>
      <c r="U247" s="515">
        <f t="shared" si="135"/>
        <v>5.5000000000000007E-2</v>
      </c>
      <c r="V247" s="257">
        <v>86.884472250000016</v>
      </c>
      <c r="W247" s="257">
        <v>75.551715000000016</v>
      </c>
      <c r="X247" s="360">
        <v>9.0000000000000149E-2</v>
      </c>
    </row>
    <row r="248" spans="1:24" ht="38.25" x14ac:dyDescent="0.2">
      <c r="A248" s="391" t="s">
        <v>388</v>
      </c>
      <c r="B248" s="392" t="s">
        <v>19</v>
      </c>
      <c r="C248" s="666">
        <f t="shared" ref="C248:C253" si="140">D248*1.15</f>
        <v>416.92989465313246</v>
      </c>
      <c r="D248" s="666">
        <f t="shared" si="136"/>
        <v>362.54773448098479</v>
      </c>
      <c r="E248" s="538">
        <v>0.06</v>
      </c>
      <c r="F248" s="668">
        <f t="shared" ref="F248:F290" si="141">G248*1.15</f>
        <v>393.33008929540796</v>
      </c>
      <c r="G248" s="645">
        <f t="shared" ref="G248:G290" si="142">J248*1.053</f>
        <v>342.02616460470261</v>
      </c>
      <c r="H248" s="807">
        <v>5.2999999999999999E-2</v>
      </c>
      <c r="I248" s="511">
        <f t="shared" si="137"/>
        <v>373.53284833372084</v>
      </c>
      <c r="J248" s="511">
        <f t="shared" si="127"/>
        <v>324.81117246410508</v>
      </c>
      <c r="K248" s="507">
        <v>0.03</v>
      </c>
      <c r="L248" s="392" t="s">
        <v>19</v>
      </c>
      <c r="M248" s="513">
        <f t="shared" si="128"/>
        <v>362.65325080943762</v>
      </c>
      <c r="N248" s="513">
        <f t="shared" si="129"/>
        <v>315.35065287777189</v>
      </c>
      <c r="O248" s="503">
        <v>5.5E-2</v>
      </c>
      <c r="P248" s="513">
        <f t="shared" si="138"/>
        <v>345.38404838994057</v>
      </c>
      <c r="Q248" s="513">
        <f t="shared" si="138"/>
        <v>300.3339551216875</v>
      </c>
      <c r="R248" s="503">
        <f t="shared" si="139"/>
        <v>5.4999999999999855E-2</v>
      </c>
      <c r="S248" s="513">
        <f t="shared" si="133"/>
        <v>327.37824491937499</v>
      </c>
      <c r="T248" s="513">
        <f t="shared" si="134"/>
        <v>284.67673471250004</v>
      </c>
      <c r="U248" s="515">
        <f t="shared" si="135"/>
        <v>5.5000000000000007E-2</v>
      </c>
      <c r="V248" s="257">
        <v>310.31113262500003</v>
      </c>
      <c r="W248" s="257">
        <v>269.83576750000003</v>
      </c>
      <c r="X248" s="360">
        <v>9.0000000000000177E-2</v>
      </c>
    </row>
    <row r="249" spans="1:24" ht="25.5" x14ac:dyDescent="0.2">
      <c r="A249" s="394" t="s">
        <v>389</v>
      </c>
      <c r="B249" s="392" t="s">
        <v>19</v>
      </c>
      <c r="C249" s="666">
        <f t="shared" si="140"/>
        <v>500.31587358375879</v>
      </c>
      <c r="D249" s="666">
        <f t="shared" si="136"/>
        <v>435.0572813771816</v>
      </c>
      <c r="E249" s="538">
        <v>0.06</v>
      </c>
      <c r="F249" s="668">
        <f t="shared" si="141"/>
        <v>471.99610715448938</v>
      </c>
      <c r="G249" s="645">
        <f t="shared" si="142"/>
        <v>410.43139752564298</v>
      </c>
      <c r="H249" s="807">
        <v>5.2999999999999999E-2</v>
      </c>
      <c r="I249" s="511">
        <f t="shared" si="137"/>
        <v>448.23941800046481</v>
      </c>
      <c r="J249" s="511">
        <f t="shared" si="127"/>
        <v>389.77340695692595</v>
      </c>
      <c r="K249" s="507">
        <v>0.03</v>
      </c>
      <c r="L249" s="392" t="s">
        <v>19</v>
      </c>
      <c r="M249" s="513">
        <f t="shared" si="128"/>
        <v>435.1839009713251</v>
      </c>
      <c r="N249" s="513">
        <f t="shared" si="129"/>
        <v>378.42078345332618</v>
      </c>
      <c r="O249" s="503">
        <v>5.5E-2</v>
      </c>
      <c r="P249" s="513">
        <f t="shared" si="138"/>
        <v>414.46085806792865</v>
      </c>
      <c r="Q249" s="513">
        <f t="shared" si="138"/>
        <v>360.40074614602491</v>
      </c>
      <c r="R249" s="503">
        <f t="shared" si="139"/>
        <v>5.4999999999999931E-2</v>
      </c>
      <c r="S249" s="513">
        <f t="shared" si="133"/>
        <v>392.85389390324991</v>
      </c>
      <c r="T249" s="513">
        <f t="shared" si="134"/>
        <v>341.61208165499994</v>
      </c>
      <c r="U249" s="515">
        <f t="shared" si="135"/>
        <v>5.4999999999999917E-2</v>
      </c>
      <c r="V249" s="257">
        <v>372.37335914999994</v>
      </c>
      <c r="W249" s="257">
        <v>323.80292099999997</v>
      </c>
      <c r="X249" s="360">
        <v>8.9999999999999983E-2</v>
      </c>
    </row>
    <row r="250" spans="1:24" x14ac:dyDescent="0.2">
      <c r="A250" s="391" t="s">
        <v>390</v>
      </c>
      <c r="B250" s="392" t="s">
        <v>19</v>
      </c>
      <c r="C250" s="666">
        <f t="shared" si="140"/>
        <v>116.73681687070449</v>
      </c>
      <c r="D250" s="666">
        <f t="shared" si="136"/>
        <v>101.51027553974303</v>
      </c>
      <c r="E250" s="538">
        <v>0.06</v>
      </c>
      <c r="F250" s="668">
        <f t="shared" si="141"/>
        <v>110.12907251953251</v>
      </c>
      <c r="G250" s="645">
        <f t="shared" si="142"/>
        <v>95.764410886550024</v>
      </c>
      <c r="H250" s="807">
        <v>5.2999999999999999E-2</v>
      </c>
      <c r="I250" s="511">
        <f t="shared" si="137"/>
        <v>104.58601378872986</v>
      </c>
      <c r="J250" s="511">
        <f t="shared" si="127"/>
        <v>90.944359816286834</v>
      </c>
      <c r="K250" s="507">
        <v>0.03</v>
      </c>
      <c r="L250" s="392" t="s">
        <v>19</v>
      </c>
      <c r="M250" s="513">
        <f t="shared" si="128"/>
        <v>101.53981921235908</v>
      </c>
      <c r="N250" s="513">
        <f t="shared" si="129"/>
        <v>88.295494967268766</v>
      </c>
      <c r="O250" s="503">
        <v>5.5E-2</v>
      </c>
      <c r="P250" s="513">
        <f t="shared" si="138"/>
        <v>96.70458972605627</v>
      </c>
      <c r="Q250" s="513">
        <f t="shared" si="138"/>
        <v>84.090947587875007</v>
      </c>
      <c r="R250" s="503">
        <f t="shared" si="139"/>
        <v>5.4999999999999861E-2</v>
      </c>
      <c r="S250" s="513">
        <f t="shared" si="133"/>
        <v>91.663118223750018</v>
      </c>
      <c r="T250" s="513">
        <f t="shared" si="134"/>
        <v>79.707059325000017</v>
      </c>
      <c r="U250" s="515">
        <f t="shared" si="135"/>
        <v>5.5000000000000007E-2</v>
      </c>
      <c r="V250" s="257">
        <v>86.884472250000016</v>
      </c>
      <c r="W250" s="257">
        <v>75.551715000000016</v>
      </c>
      <c r="X250" s="360">
        <v>9.0000000000000149E-2</v>
      </c>
    </row>
    <row r="251" spans="1:24" x14ac:dyDescent="0.2">
      <c r="A251" s="391" t="s">
        <v>391</v>
      </c>
      <c r="B251" s="392" t="s">
        <v>19</v>
      </c>
      <c r="C251" s="666">
        <f t="shared" si="140"/>
        <v>4.7796352721795277</v>
      </c>
      <c r="D251" s="666">
        <f t="shared" si="136"/>
        <v>4.1562045845039375</v>
      </c>
      <c r="E251" s="538">
        <v>0.06</v>
      </c>
      <c r="F251" s="668">
        <f t="shared" si="141"/>
        <v>4.5090898794146481</v>
      </c>
      <c r="G251" s="645">
        <f t="shared" si="142"/>
        <v>3.9209477212301294</v>
      </c>
      <c r="H251" s="807">
        <v>5.2999999999999999E-2</v>
      </c>
      <c r="I251" s="511">
        <f t="shared" si="137"/>
        <v>4.2821366376207495</v>
      </c>
      <c r="J251" s="511">
        <f t="shared" si="127"/>
        <v>3.7235970761919561</v>
      </c>
      <c r="K251" s="507">
        <v>0.03</v>
      </c>
      <c r="L251" s="392" t="s">
        <v>19</v>
      </c>
      <c r="M251" s="513">
        <f t="shared" si="128"/>
        <v>4.1574142112822807</v>
      </c>
      <c r="N251" s="513">
        <f t="shared" si="129"/>
        <v>3.6151427924193746</v>
      </c>
      <c r="O251" s="503">
        <v>5.5E-2</v>
      </c>
      <c r="P251" s="513">
        <f t="shared" si="138"/>
        <v>3.9594421059831237</v>
      </c>
      <c r="Q251" s="513">
        <f t="shared" si="138"/>
        <v>3.4429931356374994</v>
      </c>
      <c r="R251" s="503">
        <f t="shared" si="139"/>
        <v>5.499999999999991E-2</v>
      </c>
      <c r="S251" s="513">
        <f t="shared" si="133"/>
        <v>3.7530256928749992</v>
      </c>
      <c r="T251" s="513">
        <f t="shared" si="134"/>
        <v>3.2635006024999997</v>
      </c>
      <c r="U251" s="515">
        <f t="shared" si="135"/>
        <v>5.4999999999999917E-2</v>
      </c>
      <c r="V251" s="257">
        <v>3.5573703249999995</v>
      </c>
      <c r="W251" s="257">
        <v>3.0933655</v>
      </c>
      <c r="X251" s="360">
        <v>9.0000000000000094E-2</v>
      </c>
    </row>
    <row r="252" spans="1:24" x14ac:dyDescent="0.2">
      <c r="A252" s="394" t="s">
        <v>392</v>
      </c>
      <c r="B252" s="392" t="s">
        <v>19</v>
      </c>
      <c r="C252" s="666">
        <f t="shared" si="140"/>
        <v>416.92989465313246</v>
      </c>
      <c r="D252" s="666">
        <f t="shared" si="136"/>
        <v>362.54773448098479</v>
      </c>
      <c r="E252" s="538">
        <v>0.06</v>
      </c>
      <c r="F252" s="668">
        <f t="shared" si="141"/>
        <v>393.33008929540796</v>
      </c>
      <c r="G252" s="645">
        <f t="shared" si="142"/>
        <v>342.02616460470261</v>
      </c>
      <c r="H252" s="807">
        <v>5.2999999999999999E-2</v>
      </c>
      <c r="I252" s="511">
        <f t="shared" si="137"/>
        <v>373.53284833372084</v>
      </c>
      <c r="J252" s="511">
        <f t="shared" si="127"/>
        <v>324.81117246410508</v>
      </c>
      <c r="K252" s="507">
        <v>0.03</v>
      </c>
      <c r="L252" s="392" t="s">
        <v>19</v>
      </c>
      <c r="M252" s="513">
        <f t="shared" si="128"/>
        <v>362.65325080943762</v>
      </c>
      <c r="N252" s="513">
        <f t="shared" si="129"/>
        <v>315.35065287777189</v>
      </c>
      <c r="O252" s="503">
        <v>5.5E-2</v>
      </c>
      <c r="P252" s="513">
        <f t="shared" si="138"/>
        <v>345.38404838994057</v>
      </c>
      <c r="Q252" s="513">
        <f t="shared" si="138"/>
        <v>300.3339551216875</v>
      </c>
      <c r="R252" s="503">
        <f t="shared" si="139"/>
        <v>5.4999999999999855E-2</v>
      </c>
      <c r="S252" s="513">
        <f t="shared" si="133"/>
        <v>327.37824491937499</v>
      </c>
      <c r="T252" s="513">
        <f t="shared" si="134"/>
        <v>284.67673471250004</v>
      </c>
      <c r="U252" s="515">
        <f t="shared" si="135"/>
        <v>5.5000000000000007E-2</v>
      </c>
      <c r="V252" s="257">
        <v>310.31113262500003</v>
      </c>
      <c r="W252" s="257">
        <v>269.83576750000003</v>
      </c>
      <c r="X252" s="360">
        <v>9.0000000000000177E-2</v>
      </c>
    </row>
    <row r="253" spans="1:24" x14ac:dyDescent="0.2">
      <c r="A253" s="394" t="s">
        <v>393</v>
      </c>
      <c r="B253" s="392" t="s">
        <v>19</v>
      </c>
      <c r="C253" s="666">
        <f t="shared" si="140"/>
        <v>0</v>
      </c>
      <c r="D253" s="666">
        <f t="shared" si="136"/>
        <v>0</v>
      </c>
      <c r="E253" s="538">
        <v>0.06</v>
      </c>
      <c r="F253" s="668">
        <f t="shared" si="141"/>
        <v>0</v>
      </c>
      <c r="G253" s="645">
        <f t="shared" si="142"/>
        <v>0</v>
      </c>
      <c r="H253" s="807">
        <v>5.2999999999999999E-2</v>
      </c>
      <c r="I253" s="394"/>
      <c r="J253" s="394"/>
      <c r="K253" s="545"/>
      <c r="L253" s="392" t="s">
        <v>19</v>
      </c>
      <c r="M253" s="585"/>
      <c r="N253" s="585"/>
      <c r="O253" s="503"/>
      <c r="P253" s="1054" t="s">
        <v>677</v>
      </c>
      <c r="Q253" s="1054"/>
      <c r="R253" s="1054"/>
      <c r="S253" s="1085" t="s">
        <v>677</v>
      </c>
      <c r="T253" s="1086"/>
      <c r="U253" s="1087"/>
      <c r="V253" s="1049" t="s">
        <v>677</v>
      </c>
      <c r="W253" s="1049"/>
      <c r="X253" s="1050"/>
    </row>
    <row r="254" spans="1:24" x14ac:dyDescent="0.2">
      <c r="A254" s="376"/>
      <c r="B254" s="255"/>
      <c r="C254" s="746"/>
      <c r="D254" s="746"/>
      <c r="E254" s="255"/>
      <c r="F254" s="785"/>
      <c r="G254" s="659"/>
      <c r="H254" s="807"/>
      <c r="I254" s="376"/>
      <c r="J254" s="376"/>
      <c r="K254" s="507"/>
      <c r="L254" s="255"/>
      <c r="M254" s="254"/>
      <c r="N254" s="254"/>
      <c r="O254" s="255"/>
      <c r="P254" s="254"/>
      <c r="Q254" s="254"/>
      <c r="R254" s="508"/>
      <c r="S254" s="254"/>
      <c r="T254" s="254"/>
      <c r="U254" s="255"/>
    </row>
    <row r="255" spans="1:24" x14ac:dyDescent="0.2">
      <c r="A255" s="399" t="s">
        <v>246</v>
      </c>
      <c r="B255" s="312"/>
      <c r="C255" s="666"/>
      <c r="D255" s="666"/>
      <c r="E255" s="312"/>
      <c r="F255" s="785"/>
      <c r="G255" s="659"/>
      <c r="H255" s="807"/>
      <c r="I255" s="399"/>
      <c r="J255" s="399"/>
      <c r="K255" s="512"/>
      <c r="L255" s="312"/>
      <c r="M255" s="532"/>
      <c r="N255" s="532"/>
      <c r="O255" s="503"/>
      <c r="P255" s="437"/>
      <c r="Q255" s="437"/>
      <c r="R255" s="503"/>
      <c r="S255" s="437"/>
      <c r="T255" s="437"/>
      <c r="U255" s="312"/>
      <c r="V255" s="165"/>
      <c r="W255" s="165"/>
      <c r="X255" s="258"/>
    </row>
    <row r="256" spans="1:24" x14ac:dyDescent="0.2">
      <c r="A256" s="235" t="s">
        <v>247</v>
      </c>
      <c r="B256" s="312" t="s">
        <v>19</v>
      </c>
      <c r="C256" s="666">
        <f t="shared" ref="C256:C263" si="143">D256*1.15</f>
        <v>139.10599623101248</v>
      </c>
      <c r="D256" s="666">
        <f>G256*1.06</f>
        <v>120.96173585305435</v>
      </c>
      <c r="E256" s="538">
        <v>0.06</v>
      </c>
      <c r="F256" s="668">
        <f t="shared" si="141"/>
        <v>131.23207191604951</v>
      </c>
      <c r="G256" s="645">
        <f t="shared" si="142"/>
        <v>114.11484514439088</v>
      </c>
      <c r="H256" s="647">
        <v>5.2999999999999999E-2</v>
      </c>
      <c r="I256" s="511">
        <f t="shared" ref="I256:I290" si="144">J256*1.15</f>
        <v>124.62684892312394</v>
      </c>
      <c r="J256" s="511">
        <f t="shared" ref="J256:J264" si="145">N256*1.03</f>
        <v>108.37117297662952</v>
      </c>
      <c r="K256" s="507">
        <v>0.03</v>
      </c>
      <c r="L256" s="312" t="s">
        <v>19</v>
      </c>
      <c r="M256" s="513">
        <f>N256*1.15</f>
        <v>120.99694070206208</v>
      </c>
      <c r="N256" s="513">
        <f>Q256*1.05</f>
        <v>105.21473104527138</v>
      </c>
      <c r="O256" s="503">
        <v>5.5E-2</v>
      </c>
      <c r="P256" s="513">
        <f t="shared" ref="P256:P263" si="146">S256*1.055</f>
        <v>115.23518162101151</v>
      </c>
      <c r="Q256" s="513">
        <f t="shared" ref="Q256:Q263" si="147">T256*1.055</f>
        <v>100.20450575740131</v>
      </c>
      <c r="R256" s="503">
        <f t="shared" ref="R256:R263" si="148">(Q256-T256)/T256</f>
        <v>5.4999999999999882E-2</v>
      </c>
      <c r="S256" s="513">
        <f>T256*1.15</f>
        <v>109.22766030427631</v>
      </c>
      <c r="T256" s="513">
        <f t="shared" ref="T256:T291" si="149">W256*1.055</f>
        <v>94.980574177631581</v>
      </c>
      <c r="U256" s="515">
        <f t="shared" ref="U256:U291" si="150">(T256-W256)/W256</f>
        <v>5.4999999999999903E-2</v>
      </c>
      <c r="V256" s="257">
        <v>103.53332730263158</v>
      </c>
      <c r="W256" s="257">
        <v>90.028980263157905</v>
      </c>
      <c r="X256" s="360">
        <v>9.0000000000000066E-2</v>
      </c>
    </row>
    <row r="257" spans="1:24" ht="25.5" x14ac:dyDescent="0.2">
      <c r="A257" s="235" t="s">
        <v>248</v>
      </c>
      <c r="B257" s="312" t="s">
        <v>19</v>
      </c>
      <c r="C257" s="666">
        <f t="shared" si="143"/>
        <v>90.009762267125723</v>
      </c>
      <c r="D257" s="666">
        <f t="shared" ref="D257:D264" si="151">G257*1.06</f>
        <v>78.269358493152808</v>
      </c>
      <c r="E257" s="538">
        <v>0.06</v>
      </c>
      <c r="F257" s="668">
        <f t="shared" si="141"/>
        <v>84.914870063326163</v>
      </c>
      <c r="G257" s="645">
        <f t="shared" si="142"/>
        <v>73.839017446370576</v>
      </c>
      <c r="H257" s="647">
        <v>5.2999999999999999E-2</v>
      </c>
      <c r="I257" s="511">
        <f t="shared" si="144"/>
        <v>80.640902244374331</v>
      </c>
      <c r="J257" s="511">
        <f t="shared" si="145"/>
        <v>70.122523690760289</v>
      </c>
      <c r="K257" s="507">
        <v>0.03</v>
      </c>
      <c r="L257" s="312" t="s">
        <v>19</v>
      </c>
      <c r="M257" s="513">
        <f t="shared" ref="M257:M291" si="152">N257*1.15</f>
        <v>78.292138101334302</v>
      </c>
      <c r="N257" s="513">
        <f t="shared" ref="N257:N291" si="153">Q257*1.05</f>
        <v>68.080120088116786</v>
      </c>
      <c r="O257" s="503">
        <v>5.5E-2</v>
      </c>
      <c r="P257" s="513">
        <f t="shared" si="146"/>
        <v>74.563941048889802</v>
      </c>
      <c r="Q257" s="513">
        <f t="shared" si="147"/>
        <v>64.838209607730263</v>
      </c>
      <c r="R257" s="503">
        <f t="shared" si="148"/>
        <v>5.4999999999999841E-2</v>
      </c>
      <c r="S257" s="513">
        <f t="shared" ref="S257:S259" si="154">T257*1.15</f>
        <v>70.676721373355264</v>
      </c>
      <c r="T257" s="513">
        <f t="shared" si="149"/>
        <v>61.458018585526325</v>
      </c>
      <c r="U257" s="515">
        <f t="shared" si="150"/>
        <v>5.4999999999999889E-2</v>
      </c>
      <c r="V257" s="257">
        <v>66.992152960526326</v>
      </c>
      <c r="W257" s="257">
        <v>58.254046052631594</v>
      </c>
      <c r="X257" s="360">
        <v>9.0000000000000066E-2</v>
      </c>
    </row>
    <row r="258" spans="1:24" x14ac:dyDescent="0.2">
      <c r="A258" s="235" t="s">
        <v>739</v>
      </c>
      <c r="B258" s="312" t="s">
        <v>19</v>
      </c>
      <c r="C258" s="666">
        <f t="shared" si="143"/>
        <v>122.74058490971689</v>
      </c>
      <c r="D258" s="666">
        <f t="shared" si="151"/>
        <v>106.73094339975383</v>
      </c>
      <c r="E258" s="538">
        <v>0.06</v>
      </c>
      <c r="F258" s="668">
        <f t="shared" si="141"/>
        <v>115.79300463180839</v>
      </c>
      <c r="G258" s="645">
        <f t="shared" si="142"/>
        <v>100.68956924505078</v>
      </c>
      <c r="H258" s="647">
        <v>5.2999999999999999E-2</v>
      </c>
      <c r="I258" s="511">
        <f t="shared" si="144"/>
        <v>109.96486669687407</v>
      </c>
      <c r="J258" s="511">
        <f t="shared" si="145"/>
        <v>95.621623214673107</v>
      </c>
      <c r="K258" s="507">
        <v>0.03</v>
      </c>
      <c r="L258" s="312" t="s">
        <v>19</v>
      </c>
      <c r="M258" s="513">
        <f t="shared" si="152"/>
        <v>106.76200650181947</v>
      </c>
      <c r="N258" s="513">
        <f t="shared" si="153"/>
        <v>92.836527392886509</v>
      </c>
      <c r="O258" s="503">
        <v>5.5E-2</v>
      </c>
      <c r="P258" s="513">
        <f t="shared" si="146"/>
        <v>101.67810143030427</v>
      </c>
      <c r="Q258" s="513">
        <f t="shared" si="147"/>
        <v>88.415740374177631</v>
      </c>
      <c r="R258" s="503">
        <f t="shared" si="148"/>
        <v>5.4999999999999903E-2</v>
      </c>
      <c r="S258" s="513">
        <f t="shared" si="154"/>
        <v>96.37734732730263</v>
      </c>
      <c r="T258" s="513">
        <f t="shared" si="149"/>
        <v>83.806388980263165</v>
      </c>
      <c r="U258" s="515">
        <f t="shared" si="150"/>
        <v>5.4999999999999868E-2</v>
      </c>
      <c r="V258" s="257">
        <v>91.352935855263169</v>
      </c>
      <c r="W258" s="257">
        <v>79.437335526315806</v>
      </c>
      <c r="X258" s="360">
        <v>9.0000000000000094E-2</v>
      </c>
    </row>
    <row r="259" spans="1:24" x14ac:dyDescent="0.2">
      <c r="A259" s="235" t="s">
        <v>738</v>
      </c>
      <c r="B259" s="312" t="s">
        <v>19</v>
      </c>
      <c r="C259" s="666">
        <f t="shared" si="143"/>
        <v>122.74058490971689</v>
      </c>
      <c r="D259" s="666">
        <f t="shared" si="151"/>
        <v>106.73094339975383</v>
      </c>
      <c r="E259" s="538">
        <v>0.06</v>
      </c>
      <c r="F259" s="668">
        <f t="shared" si="141"/>
        <v>115.79300463180839</v>
      </c>
      <c r="G259" s="645">
        <f t="shared" si="142"/>
        <v>100.68956924505078</v>
      </c>
      <c r="H259" s="647">
        <v>5.2999999999999999E-2</v>
      </c>
      <c r="I259" s="511">
        <f t="shared" si="144"/>
        <v>109.96486669687407</v>
      </c>
      <c r="J259" s="511">
        <f t="shared" si="145"/>
        <v>95.621623214673107</v>
      </c>
      <c r="K259" s="507">
        <v>0.03</v>
      </c>
      <c r="L259" s="312" t="s">
        <v>19</v>
      </c>
      <c r="M259" s="513">
        <f t="shared" si="152"/>
        <v>106.76200650181947</v>
      </c>
      <c r="N259" s="513">
        <f t="shared" si="153"/>
        <v>92.836527392886509</v>
      </c>
      <c r="O259" s="503">
        <v>5.5E-2</v>
      </c>
      <c r="P259" s="513">
        <f t="shared" si="146"/>
        <v>101.67810143030427</v>
      </c>
      <c r="Q259" s="513">
        <f t="shared" si="147"/>
        <v>88.415740374177631</v>
      </c>
      <c r="R259" s="503">
        <f t="shared" si="148"/>
        <v>5.4999999999999903E-2</v>
      </c>
      <c r="S259" s="513">
        <f t="shared" si="154"/>
        <v>96.37734732730263</v>
      </c>
      <c r="T259" s="513">
        <f t="shared" si="149"/>
        <v>83.806388980263165</v>
      </c>
      <c r="U259" s="515">
        <f t="shared" si="150"/>
        <v>5.4999999999999868E-2</v>
      </c>
      <c r="V259" s="257">
        <v>91.352935855263169</v>
      </c>
      <c r="W259" s="257">
        <v>79.437335526315806</v>
      </c>
      <c r="X259" s="360">
        <v>9.0000000000000094E-2</v>
      </c>
    </row>
    <row r="260" spans="1:24" ht="25.5" x14ac:dyDescent="0.2">
      <c r="A260" s="238" t="s">
        <v>251</v>
      </c>
      <c r="B260" s="312" t="s">
        <v>19</v>
      </c>
      <c r="C260" s="666">
        <f t="shared" si="143"/>
        <v>122.74058490971689</v>
      </c>
      <c r="D260" s="666">
        <f t="shared" si="151"/>
        <v>106.73094339975383</v>
      </c>
      <c r="E260" s="538">
        <v>0.06</v>
      </c>
      <c r="F260" s="668">
        <f t="shared" si="141"/>
        <v>115.79300463180839</v>
      </c>
      <c r="G260" s="645">
        <f t="shared" si="142"/>
        <v>100.68956924505078</v>
      </c>
      <c r="H260" s="647">
        <v>5.2999999999999999E-2</v>
      </c>
      <c r="I260" s="511">
        <f t="shared" si="144"/>
        <v>109.96486669687407</v>
      </c>
      <c r="J260" s="511">
        <f t="shared" si="145"/>
        <v>95.621623214673107</v>
      </c>
      <c r="K260" s="507">
        <v>0.03</v>
      </c>
      <c r="L260" s="312" t="s">
        <v>19</v>
      </c>
      <c r="M260" s="513">
        <f t="shared" si="152"/>
        <v>106.76200650181947</v>
      </c>
      <c r="N260" s="513">
        <f t="shared" si="153"/>
        <v>92.836527392886509</v>
      </c>
      <c r="O260" s="503">
        <v>5.5E-2</v>
      </c>
      <c r="P260" s="513">
        <f t="shared" si="146"/>
        <v>101.67810143030427</v>
      </c>
      <c r="Q260" s="513">
        <f t="shared" si="147"/>
        <v>88.415740374177631</v>
      </c>
      <c r="R260" s="503">
        <f t="shared" si="148"/>
        <v>5.4999999999999903E-2</v>
      </c>
      <c r="S260" s="513">
        <f>T260*1.15</f>
        <v>96.37734732730263</v>
      </c>
      <c r="T260" s="513">
        <f t="shared" si="149"/>
        <v>83.806388980263165</v>
      </c>
      <c r="U260" s="515">
        <f t="shared" si="150"/>
        <v>5.4999999999999868E-2</v>
      </c>
      <c r="V260" s="257">
        <v>91.352935855263169</v>
      </c>
      <c r="W260" s="257">
        <v>79.437335526315806</v>
      </c>
      <c r="X260" s="360">
        <v>9.0000000000000094E-2</v>
      </c>
    </row>
    <row r="261" spans="1:24" x14ac:dyDescent="0.2">
      <c r="A261" s="238" t="s">
        <v>252</v>
      </c>
      <c r="B261" s="312" t="s">
        <v>19</v>
      </c>
      <c r="C261" s="666">
        <f t="shared" si="143"/>
        <v>245.48116981943377</v>
      </c>
      <c r="D261" s="666">
        <f t="shared" si="151"/>
        <v>213.46188679950765</v>
      </c>
      <c r="E261" s="538">
        <v>0.06</v>
      </c>
      <c r="F261" s="668">
        <f t="shared" si="141"/>
        <v>231.58600926361677</v>
      </c>
      <c r="G261" s="645">
        <f t="shared" si="142"/>
        <v>201.37913849010155</v>
      </c>
      <c r="H261" s="647">
        <v>5.2999999999999999E-2</v>
      </c>
      <c r="I261" s="511">
        <f t="shared" si="144"/>
        <v>219.92973339374814</v>
      </c>
      <c r="J261" s="511">
        <f t="shared" si="145"/>
        <v>191.24324642934621</v>
      </c>
      <c r="K261" s="507">
        <v>0.03</v>
      </c>
      <c r="L261" s="312" t="s">
        <v>19</v>
      </c>
      <c r="M261" s="513">
        <f t="shared" si="152"/>
        <v>213.52401300363894</v>
      </c>
      <c r="N261" s="513">
        <f t="shared" si="153"/>
        <v>185.67305478577302</v>
      </c>
      <c r="O261" s="503">
        <v>5.5E-2</v>
      </c>
      <c r="P261" s="513">
        <f t="shared" si="146"/>
        <v>203.35620286060853</v>
      </c>
      <c r="Q261" s="513">
        <f t="shared" si="147"/>
        <v>176.83148074835526</v>
      </c>
      <c r="R261" s="503">
        <f t="shared" si="148"/>
        <v>5.4999999999999903E-2</v>
      </c>
      <c r="S261" s="513">
        <f t="shared" ref="S261:S291" si="155">T261*1.15</f>
        <v>192.75469465460526</v>
      </c>
      <c r="T261" s="513">
        <f t="shared" si="149"/>
        <v>167.61277796052633</v>
      </c>
      <c r="U261" s="515">
        <f t="shared" si="150"/>
        <v>5.4999999999999868E-2</v>
      </c>
      <c r="V261" s="257">
        <v>182.70587171052634</v>
      </c>
      <c r="W261" s="257">
        <v>158.87467105263161</v>
      </c>
      <c r="X261" s="360">
        <v>9.0000000000000094E-2</v>
      </c>
    </row>
    <row r="262" spans="1:24" x14ac:dyDescent="0.2">
      <c r="A262" s="238" t="s">
        <v>253</v>
      </c>
      <c r="B262" s="312" t="s">
        <v>19</v>
      </c>
      <c r="C262" s="666">
        <f t="shared" si="143"/>
        <v>122.74058490971689</v>
      </c>
      <c r="D262" s="666">
        <f t="shared" si="151"/>
        <v>106.73094339975383</v>
      </c>
      <c r="E262" s="538">
        <v>0.06</v>
      </c>
      <c r="F262" s="668">
        <f t="shared" si="141"/>
        <v>115.79300463180839</v>
      </c>
      <c r="G262" s="645">
        <f t="shared" si="142"/>
        <v>100.68956924505078</v>
      </c>
      <c r="H262" s="647">
        <v>5.2999999999999999E-2</v>
      </c>
      <c r="I262" s="511">
        <f t="shared" si="144"/>
        <v>109.96486669687407</v>
      </c>
      <c r="J262" s="511">
        <f t="shared" si="145"/>
        <v>95.621623214673107</v>
      </c>
      <c r="K262" s="507">
        <v>0.03</v>
      </c>
      <c r="L262" s="312" t="s">
        <v>19</v>
      </c>
      <c r="M262" s="513">
        <f t="shared" si="152"/>
        <v>106.76200650181947</v>
      </c>
      <c r="N262" s="513">
        <f t="shared" si="153"/>
        <v>92.836527392886509</v>
      </c>
      <c r="O262" s="503">
        <v>5.5E-2</v>
      </c>
      <c r="P262" s="513">
        <f t="shared" si="146"/>
        <v>101.67810143030427</v>
      </c>
      <c r="Q262" s="513">
        <f t="shared" si="147"/>
        <v>88.415740374177631</v>
      </c>
      <c r="R262" s="503">
        <f t="shared" si="148"/>
        <v>5.4999999999999903E-2</v>
      </c>
      <c r="S262" s="513">
        <f t="shared" si="155"/>
        <v>96.37734732730263</v>
      </c>
      <c r="T262" s="513">
        <f t="shared" si="149"/>
        <v>83.806388980263165</v>
      </c>
      <c r="U262" s="515">
        <f t="shared" si="150"/>
        <v>5.4999999999999868E-2</v>
      </c>
      <c r="V262" s="257">
        <v>91.352935855263169</v>
      </c>
      <c r="W262" s="257">
        <v>79.437335526315806</v>
      </c>
      <c r="X262" s="360">
        <v>9.0000000000000094E-2</v>
      </c>
    </row>
    <row r="263" spans="1:24" x14ac:dyDescent="0.2">
      <c r="A263" s="238" t="s">
        <v>254</v>
      </c>
      <c r="B263" s="312" t="s">
        <v>19</v>
      </c>
      <c r="C263" s="666">
        <f t="shared" si="143"/>
        <v>294.57740378332056</v>
      </c>
      <c r="D263" s="666">
        <f t="shared" si="151"/>
        <v>256.15426415940919</v>
      </c>
      <c r="E263" s="538">
        <v>0.06</v>
      </c>
      <c r="F263" s="668">
        <f t="shared" si="141"/>
        <v>277.90321111634012</v>
      </c>
      <c r="G263" s="645">
        <f t="shared" si="142"/>
        <v>241.65496618812188</v>
      </c>
      <c r="H263" s="647">
        <v>5.2999999999999999E-2</v>
      </c>
      <c r="I263" s="511">
        <f t="shared" si="144"/>
        <v>263.91568007249776</v>
      </c>
      <c r="J263" s="511">
        <f t="shared" si="145"/>
        <v>229.49189571521546</v>
      </c>
      <c r="K263" s="507">
        <v>0.03</v>
      </c>
      <c r="L263" s="312" t="s">
        <v>19</v>
      </c>
      <c r="M263" s="513">
        <f t="shared" si="152"/>
        <v>256.22881560436679</v>
      </c>
      <c r="N263" s="513">
        <f t="shared" si="153"/>
        <v>222.80766574292764</v>
      </c>
      <c r="O263" s="503">
        <v>5.5E-2</v>
      </c>
      <c r="P263" s="513">
        <f t="shared" si="146"/>
        <v>244.02744343273025</v>
      </c>
      <c r="Q263" s="513">
        <f t="shared" si="147"/>
        <v>212.19777689802632</v>
      </c>
      <c r="R263" s="503">
        <f t="shared" si="148"/>
        <v>5.4999999999999868E-2</v>
      </c>
      <c r="S263" s="513">
        <f t="shared" si="155"/>
        <v>231.30563358552632</v>
      </c>
      <c r="T263" s="513">
        <f t="shared" si="149"/>
        <v>201.13533355263161</v>
      </c>
      <c r="U263" s="515">
        <f t="shared" si="150"/>
        <v>5.4999999999999993E-2</v>
      </c>
      <c r="V263" s="257">
        <v>219.24704605263159</v>
      </c>
      <c r="W263" s="257">
        <v>190.64960526315792</v>
      </c>
      <c r="X263" s="360">
        <v>9.0000000000000135E-2</v>
      </c>
    </row>
    <row r="264" spans="1:24" ht="25.5" x14ac:dyDescent="0.2">
      <c r="A264" s="588" t="s">
        <v>255</v>
      </c>
      <c r="B264" s="312" t="s">
        <v>19</v>
      </c>
      <c r="C264" s="666">
        <f>D264*1.15</f>
        <v>261.84658114072943</v>
      </c>
      <c r="D264" s="666">
        <f t="shared" si="151"/>
        <v>227.6926792528082</v>
      </c>
      <c r="E264" s="538">
        <v>0.06</v>
      </c>
      <c r="F264" s="668">
        <f>G264*1.15</f>
        <v>247.02507654785794</v>
      </c>
      <c r="G264" s="645">
        <f>J264*1.053</f>
        <v>214.80441438944169</v>
      </c>
      <c r="H264" s="647">
        <v>5.2999999999999999E-2</v>
      </c>
      <c r="I264" s="511">
        <f>J264*1.15</f>
        <v>234.59171561999804</v>
      </c>
      <c r="J264" s="511">
        <f t="shared" si="145"/>
        <v>203.99279619130266</v>
      </c>
      <c r="K264" s="507">
        <v>0.03</v>
      </c>
      <c r="L264" s="312" t="s">
        <v>19</v>
      </c>
      <c r="M264" s="513">
        <f>N264*1.15</f>
        <v>227.7589472038816</v>
      </c>
      <c r="N264" s="513">
        <f>Q264*1.05</f>
        <v>198.05125843815793</v>
      </c>
      <c r="O264" s="503">
        <v>5.5E-2</v>
      </c>
      <c r="P264" s="660">
        <f>S264*1.055</f>
        <v>216.91328305131583</v>
      </c>
      <c r="Q264" s="660">
        <f>T264*1.055</f>
        <v>188.62024613157897</v>
      </c>
      <c r="R264" s="661">
        <f>(Q264-T264)/T264</f>
        <v>5.4999999999999882E-2</v>
      </c>
      <c r="S264" s="660">
        <f>T264*1.15</f>
        <v>205.60500763157899</v>
      </c>
      <c r="T264" s="660">
        <f>W264*1.055</f>
        <v>178.78696315789477</v>
      </c>
      <c r="U264" s="662">
        <f>(T264-W264)/W264</f>
        <v>5.4999999999999966E-2</v>
      </c>
      <c r="V264" s="663">
        <v>194.88626315789477</v>
      </c>
      <c r="W264" s="663">
        <v>169.46631578947373</v>
      </c>
      <c r="X264" s="664">
        <v>9.0000000000000163E-2</v>
      </c>
    </row>
    <row r="265" spans="1:24" x14ac:dyDescent="0.2">
      <c r="A265" s="376"/>
      <c r="B265" s="376"/>
      <c r="C265" s="749"/>
      <c r="D265" s="749"/>
      <c r="E265" s="376"/>
      <c r="F265" s="784"/>
      <c r="G265" s="376"/>
      <c r="H265" s="806"/>
      <c r="I265" s="376"/>
      <c r="J265" s="376"/>
      <c r="K265" s="507"/>
      <c r="L265" s="255"/>
      <c r="M265" s="254"/>
      <c r="N265" s="254"/>
      <c r="O265" s="255"/>
    </row>
    <row r="266" spans="1:24" x14ac:dyDescent="0.2">
      <c r="A266" s="349" t="s">
        <v>256</v>
      </c>
      <c r="B266" s="312"/>
      <c r="C266" s="666"/>
      <c r="D266" s="666"/>
      <c r="E266" s="312"/>
      <c r="F266" s="785"/>
      <c r="G266" s="659"/>
      <c r="H266" s="807"/>
      <c r="I266" s="511"/>
      <c r="J266" s="511"/>
      <c r="K266" s="507"/>
      <c r="L266" s="312"/>
      <c r="M266" s="513"/>
      <c r="N266" s="513"/>
      <c r="O266" s="503"/>
      <c r="P266" s="513"/>
      <c r="Q266" s="513"/>
      <c r="R266" s="503"/>
      <c r="S266" s="513"/>
      <c r="T266" s="513"/>
      <c r="U266" s="312"/>
      <c r="V266" s="257"/>
      <c r="W266" s="257"/>
      <c r="X266" s="360"/>
    </row>
    <row r="267" spans="1:24" ht="25.5" x14ac:dyDescent="0.2">
      <c r="A267" s="238" t="s">
        <v>257</v>
      </c>
      <c r="B267" s="312" t="s">
        <v>19</v>
      </c>
      <c r="C267" s="666">
        <f>D267*1.15</f>
        <v>621.88563020923232</v>
      </c>
      <c r="D267" s="666">
        <f>G267*1.06</f>
        <v>540.77011322541944</v>
      </c>
      <c r="E267" s="538">
        <v>0.06</v>
      </c>
      <c r="F267" s="785">
        <f>G267*1.15</f>
        <v>586.68455680116256</v>
      </c>
      <c r="G267" s="659">
        <f>J267*1.053</f>
        <v>510.16048417492402</v>
      </c>
      <c r="H267" s="807">
        <v>5.2999999999999999E-2</v>
      </c>
      <c r="I267" s="511">
        <f>J267*1.15</f>
        <v>557.15532459749534</v>
      </c>
      <c r="J267" s="511">
        <f t="shared" ref="J267:J291" si="156">N267*1.03</f>
        <v>484.48289095434382</v>
      </c>
      <c r="K267" s="507">
        <v>0.03</v>
      </c>
      <c r="L267" s="312" t="s">
        <v>19</v>
      </c>
      <c r="M267" s="513">
        <f>N267*1.15</f>
        <v>540.92749960921878</v>
      </c>
      <c r="N267" s="513">
        <f>Q267*1.05</f>
        <v>470.37173879062505</v>
      </c>
      <c r="O267" s="503">
        <v>5.5E-2</v>
      </c>
      <c r="P267" s="513">
        <f>S267*1.055</f>
        <v>515.16904724687504</v>
      </c>
      <c r="Q267" s="513">
        <f>T267*1.055</f>
        <v>447.97308456250005</v>
      </c>
      <c r="R267" s="503">
        <f>(Q267-T267)/T267</f>
        <v>5.4999999999999993E-2</v>
      </c>
      <c r="S267" s="513">
        <f>T267*1.15</f>
        <v>488.31189312500004</v>
      </c>
      <c r="T267" s="513">
        <f>W267*1.055</f>
        <v>424.61903750000005</v>
      </c>
      <c r="U267" s="515">
        <f>(T267-W267)/W267</f>
        <v>5.4999999999999924E-2</v>
      </c>
      <c r="V267" s="257">
        <v>462.85487500000005</v>
      </c>
      <c r="W267" s="257">
        <v>402.48250000000007</v>
      </c>
      <c r="X267" s="360">
        <v>9.0000000000000024E-2</v>
      </c>
    </row>
    <row r="268" spans="1:24" ht="25.5" x14ac:dyDescent="0.2">
      <c r="A268" s="238" t="s">
        <v>258</v>
      </c>
      <c r="B268" s="312" t="s">
        <v>19</v>
      </c>
      <c r="C268" s="666">
        <f>D268*1.15</f>
        <v>728.26080379765369</v>
      </c>
      <c r="D268" s="666">
        <f t="shared" ref="D268:D291" si="157">G268*1.06</f>
        <v>633.27026417187278</v>
      </c>
      <c r="E268" s="538">
        <v>0.06</v>
      </c>
      <c r="F268" s="785">
        <f>G268*1.15</f>
        <v>687.0384941487298</v>
      </c>
      <c r="G268" s="659">
        <f>J268*1.053</f>
        <v>597.42477752063462</v>
      </c>
      <c r="H268" s="807">
        <v>5.2999999999999999E-2</v>
      </c>
      <c r="I268" s="511">
        <f>J268*1.15</f>
        <v>652.45820906811957</v>
      </c>
      <c r="J268" s="511">
        <f t="shared" si="156"/>
        <v>567.35496440706049</v>
      </c>
      <c r="K268" s="507">
        <v>0.03</v>
      </c>
      <c r="L268" s="312" t="s">
        <v>19</v>
      </c>
      <c r="M268" s="513">
        <f>N268*1.15</f>
        <v>633.45457191079572</v>
      </c>
      <c r="N268" s="513">
        <f>Q268*1.05</f>
        <v>550.83006253112671</v>
      </c>
      <c r="O268" s="503">
        <v>5.5E-2</v>
      </c>
      <c r="P268" s="513">
        <f>S268*1.055</f>
        <v>603.29006848647202</v>
      </c>
      <c r="Q268" s="513">
        <f>T268*1.055</f>
        <v>524.600059553454</v>
      </c>
      <c r="R268" s="503">
        <f>(Q268-T268)/T268</f>
        <v>5.4999999999999986E-2</v>
      </c>
      <c r="S268" s="513">
        <f>T268*1.15</f>
        <v>571.838927475329</v>
      </c>
      <c r="T268" s="513">
        <f>W268*1.055</f>
        <v>497.2512412828948</v>
      </c>
      <c r="U268" s="515">
        <f>(T268-W268)/W268</f>
        <v>5.4999999999999973E-2</v>
      </c>
      <c r="V268" s="257">
        <v>542.02741940789474</v>
      </c>
      <c r="W268" s="257">
        <v>471.32819078947375</v>
      </c>
      <c r="X268" s="360">
        <v>9.0000000000000052E-2</v>
      </c>
    </row>
    <row r="269" spans="1:24" x14ac:dyDescent="0.2">
      <c r="A269" s="238" t="s">
        <v>259</v>
      </c>
      <c r="B269" s="312" t="s">
        <v>19</v>
      </c>
      <c r="C269" s="666">
        <f t="shared" ref="C269:C290" si="158">D269*1.15</f>
        <v>834.63597738607496</v>
      </c>
      <c r="D269" s="666">
        <f t="shared" si="157"/>
        <v>725.77041511832613</v>
      </c>
      <c r="E269" s="538">
        <v>0.06</v>
      </c>
      <c r="F269" s="785">
        <f t="shared" si="141"/>
        <v>787.39243149629704</v>
      </c>
      <c r="G269" s="659">
        <f t="shared" si="142"/>
        <v>684.68907086634533</v>
      </c>
      <c r="H269" s="807">
        <v>5.2999999999999999E-2</v>
      </c>
      <c r="I269" s="511">
        <f t="shared" si="144"/>
        <v>747.76109353874369</v>
      </c>
      <c r="J269" s="511">
        <f t="shared" si="156"/>
        <v>650.22703785977717</v>
      </c>
      <c r="K269" s="507">
        <v>0.03</v>
      </c>
      <c r="L269" s="312" t="s">
        <v>19</v>
      </c>
      <c r="M269" s="513">
        <f t="shared" si="152"/>
        <v>725.98164421237243</v>
      </c>
      <c r="N269" s="513">
        <f t="shared" si="153"/>
        <v>631.28838627162827</v>
      </c>
      <c r="O269" s="503">
        <v>5.5E-2</v>
      </c>
      <c r="P269" s="649">
        <f t="shared" ref="P269:P290" si="159">S269*1.055</f>
        <v>691.41108972606901</v>
      </c>
      <c r="Q269" s="513">
        <f t="shared" ref="Q269:Q290" si="160">T269*1.055</f>
        <v>601.22703454440784</v>
      </c>
      <c r="R269" s="503">
        <f t="shared" ref="R269:R290" si="161">(Q269-T269)/T269</f>
        <v>5.4999999999999882E-2</v>
      </c>
      <c r="S269" s="513">
        <f t="shared" si="155"/>
        <v>655.36596182565791</v>
      </c>
      <c r="T269" s="513">
        <f t="shared" si="149"/>
        <v>569.88344506578949</v>
      </c>
      <c r="U269" s="515">
        <f t="shared" si="150"/>
        <v>5.4999999999999903E-2</v>
      </c>
      <c r="V269" s="257">
        <v>621.19996381578949</v>
      </c>
      <c r="W269" s="257">
        <v>540.17388157894743</v>
      </c>
      <c r="X269" s="360">
        <v>9.0000000000000066E-2</v>
      </c>
    </row>
    <row r="270" spans="1:24" x14ac:dyDescent="0.2">
      <c r="A270" s="238" t="s">
        <v>260</v>
      </c>
      <c r="B270" s="312" t="s">
        <v>19</v>
      </c>
      <c r="C270" s="666">
        <f t="shared" si="158"/>
        <v>204.56764151619487</v>
      </c>
      <c r="D270" s="666">
        <f t="shared" si="157"/>
        <v>177.88490566625643</v>
      </c>
      <c r="E270" s="538">
        <v>0.06</v>
      </c>
      <c r="F270" s="785">
        <f t="shared" si="141"/>
        <v>192.98834105301401</v>
      </c>
      <c r="G270" s="659">
        <f t="shared" si="142"/>
        <v>167.81594874175133</v>
      </c>
      <c r="H270" s="807">
        <v>5.2999999999999999E-2</v>
      </c>
      <c r="I270" s="511">
        <f t="shared" si="144"/>
        <v>183.27477782812346</v>
      </c>
      <c r="J270" s="511">
        <f t="shared" si="156"/>
        <v>159.3693720244552</v>
      </c>
      <c r="K270" s="507">
        <v>0.03</v>
      </c>
      <c r="L270" s="312" t="s">
        <v>19</v>
      </c>
      <c r="M270" s="513">
        <f t="shared" si="152"/>
        <v>177.93667750303251</v>
      </c>
      <c r="N270" s="513">
        <f t="shared" si="153"/>
        <v>154.72754565481088</v>
      </c>
      <c r="O270" s="503">
        <v>5.5E-2</v>
      </c>
      <c r="P270" s="513">
        <f t="shared" si="159"/>
        <v>169.46350238384045</v>
      </c>
      <c r="Q270" s="513">
        <f t="shared" si="160"/>
        <v>147.35956729029607</v>
      </c>
      <c r="R270" s="503">
        <f t="shared" si="161"/>
        <v>5.5000000000000035E-2</v>
      </c>
      <c r="S270" s="513">
        <f t="shared" si="155"/>
        <v>160.62891221217106</v>
      </c>
      <c r="T270" s="513">
        <f t="shared" si="149"/>
        <v>139.67731496710527</v>
      </c>
      <c r="U270" s="515">
        <f t="shared" si="150"/>
        <v>5.4999999999999979E-2</v>
      </c>
      <c r="V270" s="257">
        <v>152.25489309210528</v>
      </c>
      <c r="W270" s="257">
        <v>132.39555921052633</v>
      </c>
      <c r="X270" s="360">
        <v>9.0000000000000108E-2</v>
      </c>
    </row>
    <row r="271" spans="1:24" ht="25.5" x14ac:dyDescent="0.2">
      <c r="A271" s="238" t="s">
        <v>261</v>
      </c>
      <c r="B271" s="312" t="s">
        <v>19</v>
      </c>
      <c r="C271" s="666">
        <f t="shared" si="158"/>
        <v>1276.5020830610558</v>
      </c>
      <c r="D271" s="666">
        <f t="shared" si="157"/>
        <v>1110.0018113574399</v>
      </c>
      <c r="E271" s="538">
        <v>0.06</v>
      </c>
      <c r="F271" s="785">
        <f t="shared" si="141"/>
        <v>1204.2472481708071</v>
      </c>
      <c r="G271" s="659">
        <f t="shared" si="142"/>
        <v>1047.1715201485281</v>
      </c>
      <c r="H271" s="807">
        <v>5.2999999999999999E-2</v>
      </c>
      <c r="I271" s="511">
        <f t="shared" si="144"/>
        <v>1143.6346136474901</v>
      </c>
      <c r="J271" s="511">
        <f t="shared" si="156"/>
        <v>994.46488143260024</v>
      </c>
      <c r="K271" s="507">
        <v>0.03</v>
      </c>
      <c r="L271" s="312" t="s">
        <v>19</v>
      </c>
      <c r="M271" s="513">
        <f t="shared" si="152"/>
        <v>1110.3248676189223</v>
      </c>
      <c r="N271" s="513">
        <f t="shared" si="153"/>
        <v>965.49988488601957</v>
      </c>
      <c r="O271" s="503">
        <v>5.5E-2</v>
      </c>
      <c r="P271" s="513">
        <f t="shared" si="159"/>
        <v>1057.4522548751643</v>
      </c>
      <c r="Q271" s="513">
        <f t="shared" si="160"/>
        <v>919.52369989144722</v>
      </c>
      <c r="R271" s="503">
        <f t="shared" si="161"/>
        <v>5.4999999999999938E-2</v>
      </c>
      <c r="S271" s="513">
        <f t="shared" si="155"/>
        <v>1002.3244122039472</v>
      </c>
      <c r="T271" s="513">
        <f t="shared" si="149"/>
        <v>871.58644539473676</v>
      </c>
      <c r="U271" s="515">
        <f t="shared" si="150"/>
        <v>5.4999999999999979E-2</v>
      </c>
      <c r="V271" s="257">
        <v>950.07053289473674</v>
      </c>
      <c r="W271" s="257">
        <v>826.14828947368414</v>
      </c>
      <c r="X271" s="360">
        <v>9.0000000000000011E-2</v>
      </c>
    </row>
    <row r="272" spans="1:24" x14ac:dyDescent="0.2">
      <c r="A272" s="238" t="s">
        <v>262</v>
      </c>
      <c r="B272" s="312" t="s">
        <v>19</v>
      </c>
      <c r="C272" s="666">
        <f t="shared" si="158"/>
        <v>1652.9065434508548</v>
      </c>
      <c r="D272" s="666">
        <f t="shared" si="157"/>
        <v>1437.3100377833521</v>
      </c>
      <c r="E272" s="538">
        <v>0.06</v>
      </c>
      <c r="F272" s="785">
        <f t="shared" si="141"/>
        <v>1559.3457957083533</v>
      </c>
      <c r="G272" s="659">
        <f t="shared" si="142"/>
        <v>1355.9528658333509</v>
      </c>
      <c r="H272" s="807">
        <v>5.2999999999999999E-2</v>
      </c>
      <c r="I272" s="511">
        <f t="shared" si="144"/>
        <v>1480.8602048512378</v>
      </c>
      <c r="J272" s="511">
        <f t="shared" si="156"/>
        <v>1287.7045259575982</v>
      </c>
      <c r="K272" s="507">
        <v>0.03</v>
      </c>
      <c r="L272" s="312" t="s">
        <v>19</v>
      </c>
      <c r="M272" s="513">
        <f t="shared" si="152"/>
        <v>1437.7283542245025</v>
      </c>
      <c r="N272" s="513">
        <f t="shared" si="153"/>
        <v>1250.1985688908719</v>
      </c>
      <c r="O272" s="503">
        <v>5.5E-2</v>
      </c>
      <c r="P272" s="513">
        <f t="shared" si="159"/>
        <v>1369.265099261431</v>
      </c>
      <c r="Q272" s="513">
        <f t="shared" si="160"/>
        <v>1190.6653037055924</v>
      </c>
      <c r="R272" s="503">
        <f t="shared" si="161"/>
        <v>5.4999999999999945E-2</v>
      </c>
      <c r="S272" s="513">
        <f t="shared" si="155"/>
        <v>1297.8816106743423</v>
      </c>
      <c r="T272" s="513">
        <f t="shared" si="149"/>
        <v>1128.5927049342108</v>
      </c>
      <c r="U272" s="515">
        <f t="shared" si="150"/>
        <v>5.5000000000000042E-2</v>
      </c>
      <c r="V272" s="257">
        <v>1230.2195361842107</v>
      </c>
      <c r="W272" s="257">
        <v>1069.7561184210529</v>
      </c>
      <c r="X272" s="360">
        <v>9.000000000000008E-2</v>
      </c>
    </row>
    <row r="273" spans="1:24" x14ac:dyDescent="0.2">
      <c r="A273" s="589" t="s">
        <v>263</v>
      </c>
      <c r="B273" s="312" t="s">
        <v>19</v>
      </c>
      <c r="C273" s="666">
        <f t="shared" si="158"/>
        <v>2389.3500529091557</v>
      </c>
      <c r="D273" s="666">
        <f t="shared" si="157"/>
        <v>2077.6956981818748</v>
      </c>
      <c r="E273" s="538">
        <v>0.06</v>
      </c>
      <c r="F273" s="785">
        <f t="shared" si="141"/>
        <v>2254.1038234992034</v>
      </c>
      <c r="G273" s="659">
        <f t="shared" si="142"/>
        <v>1960.0902813036553</v>
      </c>
      <c r="H273" s="807">
        <v>5.2999999999999999E-2</v>
      </c>
      <c r="I273" s="511">
        <f t="shared" si="144"/>
        <v>2140.6494050324818</v>
      </c>
      <c r="J273" s="511">
        <f t="shared" si="156"/>
        <v>1861.4342652456367</v>
      </c>
      <c r="K273" s="507">
        <v>0.03</v>
      </c>
      <c r="L273" s="312" t="s">
        <v>19</v>
      </c>
      <c r="M273" s="513">
        <f t="shared" si="152"/>
        <v>2078.3003932354195</v>
      </c>
      <c r="N273" s="513">
        <f t="shared" si="153"/>
        <v>1807.2177332481908</v>
      </c>
      <c r="O273" s="503">
        <v>5.5E-2</v>
      </c>
      <c r="P273" s="513">
        <f t="shared" si="159"/>
        <v>1979.3337078432564</v>
      </c>
      <c r="Q273" s="513">
        <f t="shared" si="160"/>
        <v>1721.1597459506579</v>
      </c>
      <c r="R273" s="503">
        <f t="shared" si="161"/>
        <v>5.4999999999999903E-2</v>
      </c>
      <c r="S273" s="513">
        <f t="shared" si="155"/>
        <v>1876.1456946381579</v>
      </c>
      <c r="T273" s="513">
        <f t="shared" si="149"/>
        <v>1631.4310388157896</v>
      </c>
      <c r="U273" s="515">
        <f t="shared" si="150"/>
        <v>5.4999999999999938E-2</v>
      </c>
      <c r="V273" s="257">
        <v>1778.3371513157897</v>
      </c>
      <c r="W273" s="257">
        <v>1546.3801315789476</v>
      </c>
      <c r="X273" s="360">
        <v>9.0000000000000108E-2</v>
      </c>
    </row>
    <row r="274" spans="1:24" x14ac:dyDescent="0.2">
      <c r="A274" s="589" t="s">
        <v>264</v>
      </c>
      <c r="B274" s="312" t="s">
        <v>19</v>
      </c>
      <c r="C274" s="666">
        <f t="shared" si="158"/>
        <v>1080.1171472055089</v>
      </c>
      <c r="D274" s="666">
        <f t="shared" si="157"/>
        <v>939.23230191783387</v>
      </c>
      <c r="E274" s="538">
        <v>0.06</v>
      </c>
      <c r="F274" s="785">
        <f t="shared" si="141"/>
        <v>1018.978440759914</v>
      </c>
      <c r="G274" s="659">
        <f t="shared" si="142"/>
        <v>886.06820935644703</v>
      </c>
      <c r="H274" s="807">
        <v>5.2999999999999999E-2</v>
      </c>
      <c r="I274" s="511">
        <f t="shared" si="144"/>
        <v>967.69082693249209</v>
      </c>
      <c r="J274" s="511">
        <f t="shared" si="156"/>
        <v>841.47028428912358</v>
      </c>
      <c r="K274" s="507">
        <v>0.03</v>
      </c>
      <c r="L274" s="312" t="s">
        <v>19</v>
      </c>
      <c r="M274" s="513">
        <f t="shared" si="152"/>
        <v>939.50565721601174</v>
      </c>
      <c r="N274" s="513">
        <f t="shared" si="153"/>
        <v>816.96144105740154</v>
      </c>
      <c r="O274" s="503">
        <v>5.5E-2</v>
      </c>
      <c r="P274" s="513">
        <f t="shared" si="159"/>
        <v>894.76729258667774</v>
      </c>
      <c r="Q274" s="513">
        <f t="shared" si="160"/>
        <v>778.05851529276333</v>
      </c>
      <c r="R274" s="503">
        <f t="shared" si="161"/>
        <v>5.4999999999999952E-2</v>
      </c>
      <c r="S274" s="513">
        <f t="shared" si="155"/>
        <v>848.12065648026328</v>
      </c>
      <c r="T274" s="513">
        <f t="shared" si="149"/>
        <v>737.49622302631599</v>
      </c>
      <c r="U274" s="515">
        <f t="shared" si="150"/>
        <v>5.5000000000000014E-2</v>
      </c>
      <c r="V274" s="257">
        <v>803.90583552631597</v>
      </c>
      <c r="W274" s="257">
        <v>699.04855263157913</v>
      </c>
      <c r="X274" s="360">
        <v>9.0000000000000108E-2</v>
      </c>
    </row>
    <row r="275" spans="1:24" ht="25.5" x14ac:dyDescent="0.2">
      <c r="A275" s="589" t="s">
        <v>265</v>
      </c>
      <c r="B275" s="312" t="s">
        <v>19</v>
      </c>
      <c r="C275" s="666">
        <f t="shared" si="158"/>
        <v>3829.5062491831673</v>
      </c>
      <c r="D275" s="666">
        <f t="shared" si="157"/>
        <v>3330.0054340723195</v>
      </c>
      <c r="E275" s="538">
        <v>0.06</v>
      </c>
      <c r="F275" s="785">
        <f t="shared" si="141"/>
        <v>3612.7417445124215</v>
      </c>
      <c r="G275" s="659">
        <f t="shared" si="142"/>
        <v>3141.5145604455843</v>
      </c>
      <c r="H275" s="807">
        <v>5.2999999999999999E-2</v>
      </c>
      <c r="I275" s="511">
        <f t="shared" si="144"/>
        <v>3430.9038409424707</v>
      </c>
      <c r="J275" s="511">
        <f t="shared" si="156"/>
        <v>2983.3946442978008</v>
      </c>
      <c r="K275" s="507">
        <v>0.03</v>
      </c>
      <c r="L275" s="312" t="s">
        <v>19</v>
      </c>
      <c r="M275" s="513">
        <f t="shared" si="152"/>
        <v>3330.9746028567679</v>
      </c>
      <c r="N275" s="513">
        <f t="shared" si="153"/>
        <v>2896.4996546580592</v>
      </c>
      <c r="O275" s="503">
        <v>5.5E-2</v>
      </c>
      <c r="P275" s="513">
        <f t="shared" si="159"/>
        <v>3172.3567646254928</v>
      </c>
      <c r="Q275" s="513">
        <f t="shared" si="160"/>
        <v>2758.5710996743419</v>
      </c>
      <c r="R275" s="503">
        <f t="shared" si="161"/>
        <v>5.4999999999999931E-2</v>
      </c>
      <c r="S275" s="513">
        <f t="shared" si="155"/>
        <v>3006.9732366118419</v>
      </c>
      <c r="T275" s="513">
        <f t="shared" si="149"/>
        <v>2614.7593361842105</v>
      </c>
      <c r="U275" s="515">
        <f t="shared" si="150"/>
        <v>5.4999999999999882E-2</v>
      </c>
      <c r="V275" s="257">
        <v>2850.2115986842105</v>
      </c>
      <c r="W275" s="257">
        <v>2478.4448684210529</v>
      </c>
      <c r="X275" s="360">
        <v>9.0000000000000038E-2</v>
      </c>
    </row>
    <row r="276" spans="1:24" ht="25.5" x14ac:dyDescent="0.2">
      <c r="A276" s="589" t="s">
        <v>266</v>
      </c>
      <c r="B276" s="312" t="s">
        <v>19</v>
      </c>
      <c r="C276" s="666">
        <f t="shared" si="158"/>
        <v>1440.1561962740116</v>
      </c>
      <c r="D276" s="666">
        <f t="shared" si="157"/>
        <v>1252.3097358904449</v>
      </c>
      <c r="E276" s="538">
        <v>0.06</v>
      </c>
      <c r="F276" s="785">
        <f t="shared" si="141"/>
        <v>1358.6379210132186</v>
      </c>
      <c r="G276" s="659">
        <f t="shared" si="142"/>
        <v>1181.4242791419292</v>
      </c>
      <c r="H276" s="807">
        <v>5.2999999999999999E-2</v>
      </c>
      <c r="I276" s="511">
        <f t="shared" si="144"/>
        <v>1290.2544359099893</v>
      </c>
      <c r="J276" s="511">
        <f t="shared" si="156"/>
        <v>1121.9603790521646</v>
      </c>
      <c r="K276" s="507">
        <v>0.03</v>
      </c>
      <c r="L276" s="312" t="s">
        <v>19</v>
      </c>
      <c r="M276" s="513">
        <f t="shared" si="152"/>
        <v>1252.6742096213488</v>
      </c>
      <c r="N276" s="513">
        <f t="shared" si="153"/>
        <v>1089.2819214098686</v>
      </c>
      <c r="O276" s="503">
        <v>5.5E-2</v>
      </c>
      <c r="P276" s="513">
        <f t="shared" si="159"/>
        <v>1193.0230567822368</v>
      </c>
      <c r="Q276" s="513">
        <f t="shared" si="160"/>
        <v>1037.4113537236842</v>
      </c>
      <c r="R276" s="503">
        <f t="shared" si="161"/>
        <v>5.4999999999999841E-2</v>
      </c>
      <c r="S276" s="513">
        <f t="shared" si="155"/>
        <v>1130.8275419736842</v>
      </c>
      <c r="T276" s="513">
        <f t="shared" si="149"/>
        <v>983.3282973684212</v>
      </c>
      <c r="U276" s="515">
        <f t="shared" si="150"/>
        <v>5.4999999999999889E-2</v>
      </c>
      <c r="V276" s="257">
        <v>1071.8744473684212</v>
      </c>
      <c r="W276" s="257">
        <v>932.0647368421055</v>
      </c>
      <c r="X276" s="360">
        <v>9.0000000000000066E-2</v>
      </c>
    </row>
    <row r="277" spans="1:24" x14ac:dyDescent="0.2">
      <c r="A277" s="238" t="s">
        <v>267</v>
      </c>
      <c r="B277" s="312" t="s">
        <v>19</v>
      </c>
      <c r="C277" s="666">
        <f t="shared" si="158"/>
        <v>2078.4072378045394</v>
      </c>
      <c r="D277" s="666">
        <f t="shared" si="157"/>
        <v>1807.310641569165</v>
      </c>
      <c r="E277" s="538">
        <v>0.06</v>
      </c>
      <c r="F277" s="785">
        <f t="shared" si="141"/>
        <v>1960.761545098622</v>
      </c>
      <c r="G277" s="659">
        <f t="shared" si="142"/>
        <v>1705.0100392161933</v>
      </c>
      <c r="H277" s="807">
        <v>5.2999999999999999E-2</v>
      </c>
      <c r="I277" s="511">
        <f t="shared" si="144"/>
        <v>1862.0717427337343</v>
      </c>
      <c r="J277" s="511">
        <f t="shared" si="156"/>
        <v>1619.1928197684647</v>
      </c>
      <c r="K277" s="507">
        <v>0.03</v>
      </c>
      <c r="L277" s="312" t="s">
        <v>19</v>
      </c>
      <c r="M277" s="513">
        <f t="shared" si="152"/>
        <v>1807.83664343081</v>
      </c>
      <c r="N277" s="513">
        <f t="shared" si="153"/>
        <v>1572.0318638528784</v>
      </c>
      <c r="O277" s="503">
        <v>5.5E-2</v>
      </c>
      <c r="P277" s="513">
        <f t="shared" si="159"/>
        <v>1721.749184219819</v>
      </c>
      <c r="Q277" s="513">
        <f t="shared" si="160"/>
        <v>1497.1732036694079</v>
      </c>
      <c r="R277" s="503">
        <f t="shared" si="161"/>
        <v>5.4999999999999952E-2</v>
      </c>
      <c r="S277" s="513">
        <f t="shared" si="155"/>
        <v>1631.9897480756579</v>
      </c>
      <c r="T277" s="513">
        <f t="shared" si="149"/>
        <v>1419.1215200657896</v>
      </c>
      <c r="U277" s="515">
        <f t="shared" si="150"/>
        <v>5.4999999999999917E-2</v>
      </c>
      <c r="V277" s="257">
        <v>1546.9097138157897</v>
      </c>
      <c r="W277" s="257">
        <v>1345.1388815789476</v>
      </c>
      <c r="X277" s="360">
        <v>9.0000000000000094E-2</v>
      </c>
    </row>
    <row r="278" spans="1:24" ht="25.5" x14ac:dyDescent="0.2">
      <c r="A278" s="238" t="s">
        <v>671</v>
      </c>
      <c r="B278" s="312" t="s">
        <v>19</v>
      </c>
      <c r="C278" s="666">
        <f t="shared" si="158"/>
        <v>2078.4072378045394</v>
      </c>
      <c r="D278" s="666">
        <f t="shared" si="157"/>
        <v>1807.310641569165</v>
      </c>
      <c r="E278" s="538">
        <v>0.06</v>
      </c>
      <c r="F278" s="785">
        <f t="shared" si="141"/>
        <v>1960.761545098622</v>
      </c>
      <c r="G278" s="659">
        <f t="shared" si="142"/>
        <v>1705.0100392161933</v>
      </c>
      <c r="H278" s="807">
        <v>5.2999999999999999E-2</v>
      </c>
      <c r="I278" s="511">
        <f t="shared" si="144"/>
        <v>1862.0717427337343</v>
      </c>
      <c r="J278" s="511">
        <f t="shared" si="156"/>
        <v>1619.1928197684647</v>
      </c>
      <c r="K278" s="507">
        <v>0.03</v>
      </c>
      <c r="L278" s="312" t="s">
        <v>19</v>
      </c>
      <c r="M278" s="513">
        <f t="shared" si="152"/>
        <v>1807.83664343081</v>
      </c>
      <c r="N278" s="513">
        <f t="shared" si="153"/>
        <v>1572.0318638528784</v>
      </c>
      <c r="O278" s="503">
        <v>5.5E-2</v>
      </c>
      <c r="P278" s="513">
        <f t="shared" si="159"/>
        <v>1721.749184219819</v>
      </c>
      <c r="Q278" s="513">
        <f t="shared" si="160"/>
        <v>1497.1732036694079</v>
      </c>
      <c r="R278" s="503">
        <f t="shared" si="161"/>
        <v>5.4999999999999952E-2</v>
      </c>
      <c r="S278" s="513">
        <f t="shared" si="155"/>
        <v>1631.9897480756579</v>
      </c>
      <c r="T278" s="513">
        <f t="shared" si="149"/>
        <v>1419.1215200657896</v>
      </c>
      <c r="U278" s="515">
        <f t="shared" si="150"/>
        <v>5.4999999999999917E-2</v>
      </c>
      <c r="V278" s="257">
        <v>1546.9097138157897</v>
      </c>
      <c r="W278" s="257">
        <v>1345.1388815789476</v>
      </c>
      <c r="X278" s="360">
        <v>9.0000000000000094E-2</v>
      </c>
    </row>
    <row r="279" spans="1:24" x14ac:dyDescent="0.2">
      <c r="A279" s="238" t="s">
        <v>269</v>
      </c>
      <c r="B279" s="312" t="s">
        <v>19</v>
      </c>
      <c r="C279" s="666">
        <f t="shared" si="158"/>
        <v>1652.9065434508548</v>
      </c>
      <c r="D279" s="666">
        <f t="shared" si="157"/>
        <v>1437.3100377833521</v>
      </c>
      <c r="E279" s="538">
        <v>0.06</v>
      </c>
      <c r="F279" s="785">
        <f t="shared" si="141"/>
        <v>1559.3457957083533</v>
      </c>
      <c r="G279" s="659">
        <f t="shared" si="142"/>
        <v>1355.9528658333509</v>
      </c>
      <c r="H279" s="807">
        <v>5.2999999999999999E-2</v>
      </c>
      <c r="I279" s="511">
        <f t="shared" si="144"/>
        <v>1480.8602048512378</v>
      </c>
      <c r="J279" s="511">
        <f t="shared" si="156"/>
        <v>1287.7045259575982</v>
      </c>
      <c r="K279" s="507">
        <v>0.03</v>
      </c>
      <c r="L279" s="312" t="s">
        <v>19</v>
      </c>
      <c r="M279" s="513">
        <f t="shared" si="152"/>
        <v>1437.7283542245025</v>
      </c>
      <c r="N279" s="513">
        <f t="shared" si="153"/>
        <v>1250.1985688908719</v>
      </c>
      <c r="O279" s="503">
        <v>5.5E-2</v>
      </c>
      <c r="P279" s="513">
        <f t="shared" si="159"/>
        <v>1369.265099261431</v>
      </c>
      <c r="Q279" s="513">
        <f t="shared" si="160"/>
        <v>1190.6653037055924</v>
      </c>
      <c r="R279" s="503">
        <f t="shared" si="161"/>
        <v>5.4999999999999945E-2</v>
      </c>
      <c r="S279" s="513">
        <f t="shared" si="155"/>
        <v>1297.8816106743423</v>
      </c>
      <c r="T279" s="513">
        <f t="shared" si="149"/>
        <v>1128.5927049342108</v>
      </c>
      <c r="U279" s="515">
        <f t="shared" si="150"/>
        <v>5.5000000000000042E-2</v>
      </c>
      <c r="V279" s="257">
        <v>1230.2195361842107</v>
      </c>
      <c r="W279" s="257">
        <v>1069.7561184210529</v>
      </c>
      <c r="X279" s="360">
        <v>9.000000000000008E-2</v>
      </c>
    </row>
    <row r="280" spans="1:24" ht="25.5" x14ac:dyDescent="0.2">
      <c r="A280" s="235" t="s">
        <v>270</v>
      </c>
      <c r="B280" s="312" t="s">
        <v>19</v>
      </c>
      <c r="C280" s="666">
        <f t="shared" si="158"/>
        <v>139.10599623101248</v>
      </c>
      <c r="D280" s="666">
        <f t="shared" si="157"/>
        <v>120.96173585305435</v>
      </c>
      <c r="E280" s="538">
        <v>0.06</v>
      </c>
      <c r="F280" s="785">
        <f t="shared" si="141"/>
        <v>131.23207191604951</v>
      </c>
      <c r="G280" s="659">
        <f t="shared" si="142"/>
        <v>114.11484514439088</v>
      </c>
      <c r="H280" s="807">
        <v>5.2999999999999999E-2</v>
      </c>
      <c r="I280" s="511">
        <f t="shared" si="144"/>
        <v>124.62684892312394</v>
      </c>
      <c r="J280" s="511">
        <f t="shared" si="156"/>
        <v>108.37117297662952</v>
      </c>
      <c r="K280" s="507">
        <v>0.03</v>
      </c>
      <c r="L280" s="312" t="s">
        <v>19</v>
      </c>
      <c r="M280" s="513">
        <f t="shared" si="152"/>
        <v>120.99694070206208</v>
      </c>
      <c r="N280" s="513">
        <f t="shared" si="153"/>
        <v>105.21473104527138</v>
      </c>
      <c r="O280" s="503">
        <v>5.5E-2</v>
      </c>
      <c r="P280" s="513">
        <f t="shared" si="159"/>
        <v>115.23518162101151</v>
      </c>
      <c r="Q280" s="513">
        <f t="shared" si="160"/>
        <v>100.20450575740131</v>
      </c>
      <c r="R280" s="503">
        <f t="shared" si="161"/>
        <v>5.4999999999999882E-2</v>
      </c>
      <c r="S280" s="513">
        <f t="shared" si="155"/>
        <v>109.22766030427631</v>
      </c>
      <c r="T280" s="513">
        <f t="shared" si="149"/>
        <v>94.980574177631581</v>
      </c>
      <c r="U280" s="515">
        <f t="shared" si="150"/>
        <v>5.4999999999999903E-2</v>
      </c>
      <c r="V280" s="257">
        <v>103.53332730263158</v>
      </c>
      <c r="W280" s="257">
        <v>90.028980263157905</v>
      </c>
      <c r="X280" s="360">
        <v>9.0000000000000066E-2</v>
      </c>
    </row>
    <row r="281" spans="1:24" ht="25.5" x14ac:dyDescent="0.2">
      <c r="A281" s="394" t="s">
        <v>271</v>
      </c>
      <c r="B281" s="312" t="s">
        <v>19</v>
      </c>
      <c r="C281" s="666">
        <f t="shared" si="158"/>
        <v>139.10599623101248</v>
      </c>
      <c r="D281" s="666">
        <f t="shared" si="157"/>
        <v>120.96173585305435</v>
      </c>
      <c r="E281" s="538">
        <v>0.06</v>
      </c>
      <c r="F281" s="785">
        <f t="shared" si="141"/>
        <v>131.23207191604951</v>
      </c>
      <c r="G281" s="659">
        <f t="shared" si="142"/>
        <v>114.11484514439088</v>
      </c>
      <c r="H281" s="807">
        <v>5.2999999999999999E-2</v>
      </c>
      <c r="I281" s="511">
        <f t="shared" si="144"/>
        <v>124.62684892312394</v>
      </c>
      <c r="J281" s="511">
        <f t="shared" si="156"/>
        <v>108.37117297662952</v>
      </c>
      <c r="K281" s="507">
        <v>0.03</v>
      </c>
      <c r="L281" s="312" t="s">
        <v>19</v>
      </c>
      <c r="M281" s="513">
        <f t="shared" si="152"/>
        <v>120.99694070206208</v>
      </c>
      <c r="N281" s="513">
        <f t="shared" si="153"/>
        <v>105.21473104527138</v>
      </c>
      <c r="O281" s="503">
        <v>5.5E-2</v>
      </c>
      <c r="P281" s="513">
        <f t="shared" si="159"/>
        <v>115.23518162101151</v>
      </c>
      <c r="Q281" s="513">
        <f t="shared" si="160"/>
        <v>100.20450575740131</v>
      </c>
      <c r="R281" s="503">
        <f t="shared" si="161"/>
        <v>5.4999999999999882E-2</v>
      </c>
      <c r="S281" s="513">
        <f t="shared" si="155"/>
        <v>109.22766030427631</v>
      </c>
      <c r="T281" s="513">
        <f t="shared" si="149"/>
        <v>94.980574177631581</v>
      </c>
      <c r="U281" s="515">
        <f t="shared" si="150"/>
        <v>5.4999999999999903E-2</v>
      </c>
      <c r="V281" s="257">
        <v>103.53332730263158</v>
      </c>
      <c r="W281" s="257">
        <v>90.028980263157905</v>
      </c>
      <c r="X281" s="360">
        <v>9.0000000000000066E-2</v>
      </c>
    </row>
    <row r="282" spans="1:24" ht="25.5" x14ac:dyDescent="0.2">
      <c r="A282" s="238" t="s">
        <v>272</v>
      </c>
      <c r="B282" s="312" t="s">
        <v>19</v>
      </c>
      <c r="C282" s="666">
        <f t="shared" si="158"/>
        <v>139.10599623101248</v>
      </c>
      <c r="D282" s="666">
        <f t="shared" si="157"/>
        <v>120.96173585305435</v>
      </c>
      <c r="E282" s="538">
        <v>0.06</v>
      </c>
      <c r="F282" s="785">
        <f t="shared" si="141"/>
        <v>131.23207191604951</v>
      </c>
      <c r="G282" s="659">
        <f t="shared" si="142"/>
        <v>114.11484514439088</v>
      </c>
      <c r="H282" s="807">
        <v>5.2999999999999999E-2</v>
      </c>
      <c r="I282" s="511">
        <f t="shared" si="144"/>
        <v>124.62684892312394</v>
      </c>
      <c r="J282" s="511">
        <f t="shared" si="156"/>
        <v>108.37117297662952</v>
      </c>
      <c r="K282" s="507">
        <v>0.03</v>
      </c>
      <c r="L282" s="312" t="s">
        <v>19</v>
      </c>
      <c r="M282" s="513">
        <f t="shared" si="152"/>
        <v>120.99694070206208</v>
      </c>
      <c r="N282" s="513">
        <f t="shared" si="153"/>
        <v>105.21473104527138</v>
      </c>
      <c r="O282" s="503">
        <v>5.5E-2</v>
      </c>
      <c r="P282" s="513">
        <f t="shared" si="159"/>
        <v>115.23518162101151</v>
      </c>
      <c r="Q282" s="513">
        <f t="shared" si="160"/>
        <v>100.20450575740131</v>
      </c>
      <c r="R282" s="503">
        <f t="shared" si="161"/>
        <v>5.4999999999999882E-2</v>
      </c>
      <c r="S282" s="513">
        <f t="shared" si="155"/>
        <v>109.22766030427631</v>
      </c>
      <c r="T282" s="513">
        <f t="shared" si="149"/>
        <v>94.980574177631581</v>
      </c>
      <c r="U282" s="515">
        <f t="shared" si="150"/>
        <v>5.4999999999999903E-2</v>
      </c>
      <c r="V282" s="257">
        <v>103.53332730263158</v>
      </c>
      <c r="W282" s="257">
        <v>90.028980263157905</v>
      </c>
      <c r="X282" s="360">
        <v>9.0000000000000066E-2</v>
      </c>
    </row>
    <row r="283" spans="1:24" x14ac:dyDescent="0.2">
      <c r="A283" s="238" t="s">
        <v>273</v>
      </c>
      <c r="B283" s="312" t="s">
        <v>19</v>
      </c>
      <c r="C283" s="666">
        <f t="shared" si="158"/>
        <v>122.74058490971689</v>
      </c>
      <c r="D283" s="666">
        <f t="shared" si="157"/>
        <v>106.73094339975383</v>
      </c>
      <c r="E283" s="538">
        <v>0.06</v>
      </c>
      <c r="F283" s="785">
        <f t="shared" si="141"/>
        <v>115.79300463180839</v>
      </c>
      <c r="G283" s="659">
        <f t="shared" si="142"/>
        <v>100.68956924505078</v>
      </c>
      <c r="H283" s="807">
        <v>5.2999999999999999E-2</v>
      </c>
      <c r="I283" s="511">
        <f t="shared" si="144"/>
        <v>109.96486669687407</v>
      </c>
      <c r="J283" s="511">
        <f t="shared" si="156"/>
        <v>95.621623214673107</v>
      </c>
      <c r="K283" s="507">
        <v>0.03</v>
      </c>
      <c r="L283" s="312" t="s">
        <v>19</v>
      </c>
      <c r="M283" s="513">
        <f t="shared" si="152"/>
        <v>106.76200650181947</v>
      </c>
      <c r="N283" s="513">
        <f t="shared" si="153"/>
        <v>92.836527392886509</v>
      </c>
      <c r="O283" s="503">
        <v>5.5E-2</v>
      </c>
      <c r="P283" s="513">
        <f t="shared" si="159"/>
        <v>101.67810143030427</v>
      </c>
      <c r="Q283" s="513">
        <f t="shared" si="160"/>
        <v>88.415740374177631</v>
      </c>
      <c r="R283" s="503">
        <f t="shared" si="161"/>
        <v>5.4999999999999903E-2</v>
      </c>
      <c r="S283" s="513">
        <f t="shared" si="155"/>
        <v>96.37734732730263</v>
      </c>
      <c r="T283" s="513">
        <f t="shared" si="149"/>
        <v>83.806388980263165</v>
      </c>
      <c r="U283" s="515">
        <f t="shared" si="150"/>
        <v>5.4999999999999868E-2</v>
      </c>
      <c r="V283" s="257">
        <v>91.352935855263169</v>
      </c>
      <c r="W283" s="257">
        <v>79.437335526315806</v>
      </c>
      <c r="X283" s="360">
        <v>9.0000000000000094E-2</v>
      </c>
    </row>
    <row r="284" spans="1:24" x14ac:dyDescent="0.2">
      <c r="A284" s="235" t="s">
        <v>274</v>
      </c>
      <c r="B284" s="312" t="s">
        <v>19</v>
      </c>
      <c r="C284" s="666">
        <f t="shared" si="158"/>
        <v>139.10599623101248</v>
      </c>
      <c r="D284" s="666">
        <f t="shared" si="157"/>
        <v>120.96173585305435</v>
      </c>
      <c r="E284" s="538">
        <v>0.06</v>
      </c>
      <c r="F284" s="785">
        <f t="shared" si="141"/>
        <v>131.23207191604951</v>
      </c>
      <c r="G284" s="659">
        <f t="shared" si="142"/>
        <v>114.11484514439088</v>
      </c>
      <c r="H284" s="807">
        <v>5.2999999999999999E-2</v>
      </c>
      <c r="I284" s="511">
        <f t="shared" si="144"/>
        <v>124.62684892312394</v>
      </c>
      <c r="J284" s="511">
        <f t="shared" si="156"/>
        <v>108.37117297662952</v>
      </c>
      <c r="K284" s="507">
        <v>0.03</v>
      </c>
      <c r="L284" s="312" t="s">
        <v>19</v>
      </c>
      <c r="M284" s="513">
        <f t="shared" si="152"/>
        <v>120.99694070206208</v>
      </c>
      <c r="N284" s="513">
        <f t="shared" si="153"/>
        <v>105.21473104527138</v>
      </c>
      <c r="O284" s="503">
        <v>5.5E-2</v>
      </c>
      <c r="P284" s="513">
        <f t="shared" si="159"/>
        <v>115.23518162101151</v>
      </c>
      <c r="Q284" s="513">
        <f t="shared" si="160"/>
        <v>100.20450575740131</v>
      </c>
      <c r="R284" s="503">
        <f t="shared" si="161"/>
        <v>5.4999999999999882E-2</v>
      </c>
      <c r="S284" s="513">
        <f t="shared" si="155"/>
        <v>109.22766030427631</v>
      </c>
      <c r="T284" s="513">
        <f t="shared" si="149"/>
        <v>94.980574177631581</v>
      </c>
      <c r="U284" s="515">
        <f t="shared" si="150"/>
        <v>5.4999999999999903E-2</v>
      </c>
      <c r="V284" s="257">
        <v>103.53332730263158</v>
      </c>
      <c r="W284" s="257">
        <v>90.028980263157905</v>
      </c>
      <c r="X284" s="360">
        <v>9.0000000000000066E-2</v>
      </c>
    </row>
    <row r="285" spans="1:24" x14ac:dyDescent="0.2">
      <c r="A285" s="238" t="s">
        <v>275</v>
      </c>
      <c r="B285" s="312" t="s">
        <v>19</v>
      </c>
      <c r="C285" s="666">
        <f t="shared" si="158"/>
        <v>139.10599623101248</v>
      </c>
      <c r="D285" s="666">
        <f t="shared" si="157"/>
        <v>120.96173585305435</v>
      </c>
      <c r="E285" s="538">
        <v>0.06</v>
      </c>
      <c r="F285" s="785">
        <f t="shared" si="141"/>
        <v>131.23207191604951</v>
      </c>
      <c r="G285" s="659">
        <f t="shared" si="142"/>
        <v>114.11484514439088</v>
      </c>
      <c r="H285" s="807">
        <v>5.2999999999999999E-2</v>
      </c>
      <c r="I285" s="511">
        <f t="shared" si="144"/>
        <v>124.62684892312394</v>
      </c>
      <c r="J285" s="511">
        <f t="shared" si="156"/>
        <v>108.37117297662952</v>
      </c>
      <c r="K285" s="507">
        <v>0.03</v>
      </c>
      <c r="L285" s="312" t="s">
        <v>19</v>
      </c>
      <c r="M285" s="513">
        <f t="shared" si="152"/>
        <v>120.99694070206208</v>
      </c>
      <c r="N285" s="513">
        <f t="shared" si="153"/>
        <v>105.21473104527138</v>
      </c>
      <c r="O285" s="503">
        <v>5.5E-2</v>
      </c>
      <c r="P285" s="513">
        <f t="shared" si="159"/>
        <v>115.23518162101151</v>
      </c>
      <c r="Q285" s="513">
        <f t="shared" si="160"/>
        <v>100.20450575740131</v>
      </c>
      <c r="R285" s="503">
        <f t="shared" si="161"/>
        <v>5.4999999999999882E-2</v>
      </c>
      <c r="S285" s="513">
        <f t="shared" si="155"/>
        <v>109.22766030427631</v>
      </c>
      <c r="T285" s="513">
        <f t="shared" si="149"/>
        <v>94.980574177631581</v>
      </c>
      <c r="U285" s="515">
        <f t="shared" si="150"/>
        <v>5.4999999999999903E-2</v>
      </c>
      <c r="V285" s="257">
        <v>103.53332730263158</v>
      </c>
      <c r="W285" s="257">
        <v>90.028980263157905</v>
      </c>
      <c r="X285" s="360">
        <v>9.0000000000000066E-2</v>
      </c>
    </row>
    <row r="286" spans="1:24" x14ac:dyDescent="0.2">
      <c r="A286" s="238" t="s">
        <v>276</v>
      </c>
      <c r="B286" s="312" t="s">
        <v>19</v>
      </c>
      <c r="C286" s="666">
        <f t="shared" si="158"/>
        <v>139.10599623101248</v>
      </c>
      <c r="D286" s="666">
        <f t="shared" si="157"/>
        <v>120.96173585305435</v>
      </c>
      <c r="E286" s="538">
        <v>0.06</v>
      </c>
      <c r="F286" s="785">
        <f t="shared" si="141"/>
        <v>131.23207191604951</v>
      </c>
      <c r="G286" s="659">
        <f t="shared" si="142"/>
        <v>114.11484514439088</v>
      </c>
      <c r="H286" s="807">
        <v>5.2999999999999999E-2</v>
      </c>
      <c r="I286" s="511">
        <f t="shared" si="144"/>
        <v>124.62684892312394</v>
      </c>
      <c r="J286" s="511">
        <f t="shared" si="156"/>
        <v>108.37117297662952</v>
      </c>
      <c r="K286" s="507">
        <v>0.03</v>
      </c>
      <c r="L286" s="312" t="s">
        <v>19</v>
      </c>
      <c r="M286" s="513">
        <f t="shared" si="152"/>
        <v>120.99694070206208</v>
      </c>
      <c r="N286" s="513">
        <f t="shared" si="153"/>
        <v>105.21473104527138</v>
      </c>
      <c r="O286" s="503">
        <v>5.5E-2</v>
      </c>
      <c r="P286" s="513">
        <f t="shared" si="159"/>
        <v>115.23518162101151</v>
      </c>
      <c r="Q286" s="513">
        <f t="shared" si="160"/>
        <v>100.20450575740131</v>
      </c>
      <c r="R286" s="503">
        <f t="shared" si="161"/>
        <v>5.4999999999999882E-2</v>
      </c>
      <c r="S286" s="513">
        <f t="shared" si="155"/>
        <v>109.22766030427631</v>
      </c>
      <c r="T286" s="513">
        <f t="shared" si="149"/>
        <v>94.980574177631581</v>
      </c>
      <c r="U286" s="515">
        <f t="shared" si="150"/>
        <v>5.4999999999999903E-2</v>
      </c>
      <c r="V286" s="257">
        <v>103.53332730263158</v>
      </c>
      <c r="W286" s="257">
        <v>90.028980263157905</v>
      </c>
      <c r="X286" s="360">
        <v>9.0000000000000066E-2</v>
      </c>
    </row>
    <row r="287" spans="1:24" ht="25.5" x14ac:dyDescent="0.2">
      <c r="A287" s="238" t="s">
        <v>277</v>
      </c>
      <c r="B287" s="312" t="s">
        <v>19</v>
      </c>
      <c r="C287" s="666">
        <f t="shared" si="158"/>
        <v>57.278939624534559</v>
      </c>
      <c r="D287" s="666">
        <f t="shared" si="157"/>
        <v>49.807773586551797</v>
      </c>
      <c r="E287" s="538">
        <v>0.06</v>
      </c>
      <c r="F287" s="785">
        <f t="shared" si="141"/>
        <v>54.036735494843917</v>
      </c>
      <c r="G287" s="659">
        <f t="shared" si="142"/>
        <v>46.988465647690369</v>
      </c>
      <c r="H287" s="807">
        <v>5.2999999999999999E-2</v>
      </c>
      <c r="I287" s="511">
        <f t="shared" si="144"/>
        <v>51.316937791874572</v>
      </c>
      <c r="J287" s="511">
        <f t="shared" si="156"/>
        <v>44.623424166847457</v>
      </c>
      <c r="K287" s="507">
        <v>0.03</v>
      </c>
      <c r="L287" s="312" t="s">
        <v>19</v>
      </c>
      <c r="M287" s="513">
        <f t="shared" si="152"/>
        <v>49.822269700849091</v>
      </c>
      <c r="N287" s="513">
        <f t="shared" si="153"/>
        <v>43.323712783347041</v>
      </c>
      <c r="O287" s="503">
        <v>5.5E-2</v>
      </c>
      <c r="P287" s="513">
        <f t="shared" si="159"/>
        <v>47.449780667475331</v>
      </c>
      <c r="Q287" s="513">
        <f t="shared" si="160"/>
        <v>41.260678841282896</v>
      </c>
      <c r="R287" s="503">
        <f t="shared" si="161"/>
        <v>5.499999999999991E-2</v>
      </c>
      <c r="S287" s="513">
        <f t="shared" si="155"/>
        <v>44.976095419407898</v>
      </c>
      <c r="T287" s="513">
        <f t="shared" si="149"/>
        <v>39.109648190789478</v>
      </c>
      <c r="U287" s="515">
        <f t="shared" si="150"/>
        <v>5.4999999999999945E-2</v>
      </c>
      <c r="V287" s="257">
        <v>42.631370065789476</v>
      </c>
      <c r="W287" s="257">
        <v>37.070756578947375</v>
      </c>
      <c r="X287" s="360">
        <v>9.0000000000000011E-2</v>
      </c>
    </row>
    <row r="288" spans="1:24" ht="25.5" x14ac:dyDescent="0.2">
      <c r="A288" s="235" t="s">
        <v>672</v>
      </c>
      <c r="B288" s="312" t="s">
        <v>19</v>
      </c>
      <c r="C288" s="666">
        <f t="shared" si="158"/>
        <v>180.01952453425145</v>
      </c>
      <c r="D288" s="666">
        <f t="shared" si="157"/>
        <v>156.53871698630562</v>
      </c>
      <c r="E288" s="538">
        <v>0.06</v>
      </c>
      <c r="F288" s="785">
        <f t="shared" si="141"/>
        <v>169.82974012665233</v>
      </c>
      <c r="G288" s="659">
        <f t="shared" si="142"/>
        <v>147.67803489274115</v>
      </c>
      <c r="H288" s="807">
        <v>5.2999999999999999E-2</v>
      </c>
      <c r="I288" s="511">
        <f t="shared" si="144"/>
        <v>161.28180448874866</v>
      </c>
      <c r="J288" s="511">
        <f t="shared" si="156"/>
        <v>140.24504738152058</v>
      </c>
      <c r="K288" s="507">
        <v>0.03</v>
      </c>
      <c r="L288" s="312" t="s">
        <v>19</v>
      </c>
      <c r="M288" s="513">
        <f t="shared" si="152"/>
        <v>156.5842762026686</v>
      </c>
      <c r="N288" s="513">
        <f t="shared" si="153"/>
        <v>136.16024017623357</v>
      </c>
      <c r="O288" s="503">
        <v>5.5E-2</v>
      </c>
      <c r="P288" s="513">
        <f t="shared" si="159"/>
        <v>149.1278820977796</v>
      </c>
      <c r="Q288" s="513">
        <f t="shared" si="160"/>
        <v>129.67641921546053</v>
      </c>
      <c r="R288" s="503">
        <f t="shared" si="161"/>
        <v>5.4999999999999841E-2</v>
      </c>
      <c r="S288" s="513">
        <f t="shared" si="155"/>
        <v>141.35344274671053</v>
      </c>
      <c r="T288" s="513">
        <f t="shared" si="149"/>
        <v>122.91603717105265</v>
      </c>
      <c r="U288" s="515">
        <f t="shared" si="150"/>
        <v>5.4999999999999889E-2</v>
      </c>
      <c r="V288" s="257">
        <v>133.98430592105265</v>
      </c>
      <c r="W288" s="257">
        <v>116.50809210526319</v>
      </c>
      <c r="X288" s="360">
        <v>9.0000000000000066E-2</v>
      </c>
    </row>
    <row r="289" spans="1:24" x14ac:dyDescent="0.2">
      <c r="A289" s="235" t="s">
        <v>524</v>
      </c>
      <c r="B289" s="312" t="s">
        <v>19</v>
      </c>
      <c r="C289" s="666">
        <f t="shared" si="158"/>
        <v>212.75034717684264</v>
      </c>
      <c r="D289" s="666">
        <f t="shared" si="157"/>
        <v>185.00030189290666</v>
      </c>
      <c r="E289" s="538">
        <v>0.06</v>
      </c>
      <c r="F289" s="785">
        <f t="shared" si="141"/>
        <v>200.70787469513456</v>
      </c>
      <c r="G289" s="659">
        <f t="shared" si="142"/>
        <v>174.52858669142137</v>
      </c>
      <c r="H289" s="807">
        <v>5.2999999999999999E-2</v>
      </c>
      <c r="I289" s="511">
        <f t="shared" si="144"/>
        <v>190.60576894124841</v>
      </c>
      <c r="J289" s="511">
        <f t="shared" si="156"/>
        <v>165.74414690543341</v>
      </c>
      <c r="K289" s="507">
        <v>0.03</v>
      </c>
      <c r="L289" s="312" t="s">
        <v>19</v>
      </c>
      <c r="M289" s="513">
        <f t="shared" si="152"/>
        <v>185.05414460315379</v>
      </c>
      <c r="N289" s="513">
        <f t="shared" si="153"/>
        <v>160.91664748100331</v>
      </c>
      <c r="O289" s="503">
        <v>5.5E-2</v>
      </c>
      <c r="P289" s="513">
        <f t="shared" si="159"/>
        <v>176.24204247919408</v>
      </c>
      <c r="Q289" s="513">
        <f t="shared" si="160"/>
        <v>153.25394998190791</v>
      </c>
      <c r="R289" s="503">
        <f t="shared" si="161"/>
        <v>5.4999999999999924E-2</v>
      </c>
      <c r="S289" s="513">
        <f t="shared" si="155"/>
        <v>167.05406870065792</v>
      </c>
      <c r="T289" s="513">
        <f t="shared" si="149"/>
        <v>145.2644075657895</v>
      </c>
      <c r="U289" s="515">
        <f t="shared" si="150"/>
        <v>5.5000000000000035E-2</v>
      </c>
      <c r="V289" s="257">
        <v>158.3450888157895</v>
      </c>
      <c r="W289" s="257">
        <v>137.69138157894739</v>
      </c>
      <c r="X289" s="360">
        <v>9.0000000000000024E-2</v>
      </c>
    </row>
    <row r="290" spans="1:24" x14ac:dyDescent="0.2">
      <c r="A290" s="235" t="s">
        <v>523</v>
      </c>
      <c r="B290" s="312" t="s">
        <v>19</v>
      </c>
      <c r="C290" s="666">
        <f t="shared" si="158"/>
        <v>245.48116981943377</v>
      </c>
      <c r="D290" s="666">
        <f t="shared" si="157"/>
        <v>213.46188679950765</v>
      </c>
      <c r="E290" s="538">
        <v>0.06</v>
      </c>
      <c r="F290" s="785">
        <f t="shared" si="141"/>
        <v>231.58600926361677</v>
      </c>
      <c r="G290" s="659">
        <f t="shared" si="142"/>
        <v>201.37913849010155</v>
      </c>
      <c r="H290" s="807">
        <v>5.2999999999999999E-2</v>
      </c>
      <c r="I290" s="511">
        <f t="shared" si="144"/>
        <v>219.92973339374814</v>
      </c>
      <c r="J290" s="511">
        <f t="shared" si="156"/>
        <v>191.24324642934621</v>
      </c>
      <c r="K290" s="507">
        <v>0.03</v>
      </c>
      <c r="L290" s="312" t="s">
        <v>19</v>
      </c>
      <c r="M290" s="513">
        <f t="shared" si="152"/>
        <v>213.52401300363894</v>
      </c>
      <c r="N290" s="513">
        <f t="shared" si="153"/>
        <v>185.67305478577302</v>
      </c>
      <c r="O290" s="503">
        <v>5.5E-2</v>
      </c>
      <c r="P290" s="513">
        <f t="shared" si="159"/>
        <v>203.35620286060853</v>
      </c>
      <c r="Q290" s="513">
        <f t="shared" si="160"/>
        <v>176.83148074835526</v>
      </c>
      <c r="R290" s="503">
        <f t="shared" si="161"/>
        <v>5.4999999999999903E-2</v>
      </c>
      <c r="S290" s="513">
        <f t="shared" si="155"/>
        <v>192.75469465460526</v>
      </c>
      <c r="T290" s="513">
        <f t="shared" si="149"/>
        <v>167.61277796052633</v>
      </c>
      <c r="U290" s="515">
        <f t="shared" si="150"/>
        <v>5.4999999999999868E-2</v>
      </c>
      <c r="V290" s="257">
        <v>182.70587171052634</v>
      </c>
      <c r="W290" s="257">
        <v>158.87467105263161</v>
      </c>
      <c r="X290" s="360">
        <v>9.0000000000000094E-2</v>
      </c>
    </row>
    <row r="291" spans="1:24" x14ac:dyDescent="0.2">
      <c r="A291" s="235" t="s">
        <v>284</v>
      </c>
      <c r="B291" s="312" t="s">
        <v>19</v>
      </c>
      <c r="C291" s="666">
        <f>D291*1.15</f>
        <v>310.94281510461616</v>
      </c>
      <c r="D291" s="666">
        <f t="shared" si="157"/>
        <v>270.38505661270972</v>
      </c>
      <c r="E291" s="538">
        <v>0.06</v>
      </c>
      <c r="F291" s="668">
        <f>G291*1.15</f>
        <v>293.34227840058128</v>
      </c>
      <c r="G291" s="645">
        <f>J291*1.053</f>
        <v>255.08024208746201</v>
      </c>
      <c r="H291" s="647">
        <v>5.2999999999999999E-2</v>
      </c>
      <c r="I291" s="511">
        <f>J291*1.15</f>
        <v>278.57766229874767</v>
      </c>
      <c r="J291" s="511">
        <f t="shared" si="156"/>
        <v>242.24144547717191</v>
      </c>
      <c r="K291" s="507">
        <v>0.03</v>
      </c>
      <c r="L291" s="312" t="s">
        <v>19</v>
      </c>
      <c r="M291" s="513">
        <f t="shared" si="152"/>
        <v>270.46374980460939</v>
      </c>
      <c r="N291" s="513">
        <f t="shared" si="153"/>
        <v>235.18586939531252</v>
      </c>
      <c r="O291" s="503">
        <v>5.5E-2</v>
      </c>
      <c r="P291" s="513">
        <f>S291*1.055</f>
        <v>257.58452362343752</v>
      </c>
      <c r="Q291" s="513">
        <f>T291*1.055</f>
        <v>223.98654228125002</v>
      </c>
      <c r="R291" s="503">
        <f>(Q291-T291)/T291</f>
        <v>5.4999999999999993E-2</v>
      </c>
      <c r="S291" s="513">
        <f t="shared" si="155"/>
        <v>244.15594656250002</v>
      </c>
      <c r="T291" s="513">
        <f t="shared" si="149"/>
        <v>212.30951875000002</v>
      </c>
      <c r="U291" s="515">
        <f t="shared" si="150"/>
        <v>5.4999999999999924E-2</v>
      </c>
      <c r="V291" s="257">
        <v>231.42743750000002</v>
      </c>
      <c r="W291" s="257">
        <v>201.24125000000004</v>
      </c>
      <c r="X291" s="360">
        <v>9.0000000000000024E-2</v>
      </c>
    </row>
    <row r="292" spans="1:24" x14ac:dyDescent="0.2">
      <c r="A292" s="235"/>
      <c r="B292" s="312"/>
      <c r="C292" s="666"/>
      <c r="D292" s="666"/>
      <c r="E292" s="312"/>
      <c r="F292" s="646"/>
      <c r="G292" s="312"/>
      <c r="H292" s="647"/>
      <c r="I292" s="235"/>
      <c r="J292" s="235"/>
      <c r="K292" s="512"/>
      <c r="L292" s="312"/>
      <c r="M292" s="532"/>
      <c r="N292" s="532"/>
      <c r="O292" s="503"/>
      <c r="P292" s="532"/>
      <c r="Q292" s="532"/>
      <c r="R292" s="503"/>
      <c r="S292" s="532"/>
      <c r="T292" s="532"/>
      <c r="U292" s="515"/>
      <c r="V292" s="257"/>
      <c r="W292" s="257"/>
      <c r="X292" s="360"/>
    </row>
    <row r="293" spans="1:24" x14ac:dyDescent="0.2">
      <c r="A293" s="399" t="s">
        <v>285</v>
      </c>
      <c r="B293" s="312"/>
      <c r="C293" s="666"/>
      <c r="D293" s="666"/>
      <c r="E293" s="312"/>
      <c r="F293" s="646"/>
      <c r="G293" s="312"/>
      <c r="H293" s="647"/>
      <c r="I293" s="399"/>
      <c r="J293" s="399"/>
      <c r="K293" s="512"/>
      <c r="L293" s="312"/>
      <c r="M293" s="532"/>
      <c r="N293" s="532"/>
      <c r="O293" s="503"/>
      <c r="P293" s="532"/>
      <c r="Q293" s="532"/>
      <c r="R293" s="503"/>
      <c r="S293" s="532"/>
      <c r="T293" s="437"/>
      <c r="U293" s="312"/>
      <c r="V293" s="256"/>
      <c r="W293" s="257"/>
      <c r="X293" s="258"/>
    </row>
    <row r="294" spans="1:24" ht="25.5" x14ac:dyDescent="0.2">
      <c r="A294" s="235" t="s">
        <v>288</v>
      </c>
      <c r="B294" s="312" t="s">
        <v>19</v>
      </c>
      <c r="C294" s="666"/>
      <c r="D294" s="666" t="s">
        <v>1064</v>
      </c>
      <c r="E294" s="538">
        <v>0.06</v>
      </c>
      <c r="F294" s="646"/>
      <c r="G294" s="619" t="s">
        <v>960</v>
      </c>
      <c r="H294" s="647">
        <v>5.2999999999999999E-2</v>
      </c>
      <c r="I294" s="259"/>
      <c r="J294" s="235" t="s">
        <v>897</v>
      </c>
      <c r="K294" s="507">
        <v>0.03</v>
      </c>
      <c r="L294" s="312" t="s">
        <v>19</v>
      </c>
      <c r="M294" s="259"/>
      <c r="N294" s="532" t="s">
        <v>895</v>
      </c>
      <c r="O294" s="503">
        <v>5.5E-2</v>
      </c>
      <c r="P294" s="248"/>
      <c r="Q294" s="590" t="s">
        <v>822</v>
      </c>
      <c r="R294" s="503"/>
      <c r="S294" s="532"/>
      <c r="T294" s="590" t="s">
        <v>717</v>
      </c>
      <c r="U294" s="312"/>
      <c r="V294" s="256" t="s">
        <v>527</v>
      </c>
      <c r="W294" s="257"/>
      <c r="X294" s="258"/>
    </row>
    <row r="295" spans="1:24" x14ac:dyDescent="0.2">
      <c r="A295" s="238" t="s">
        <v>289</v>
      </c>
      <c r="B295" s="312" t="s">
        <v>19</v>
      </c>
      <c r="C295" s="666"/>
      <c r="D295" s="666" t="s">
        <v>1065</v>
      </c>
      <c r="E295" s="538">
        <v>0.06</v>
      </c>
      <c r="F295" s="646"/>
      <c r="G295" s="619" t="s">
        <v>961</v>
      </c>
      <c r="H295" s="647">
        <v>5.2999999999999999E-2</v>
      </c>
      <c r="I295" s="259"/>
      <c r="J295" s="238" t="s">
        <v>898</v>
      </c>
      <c r="K295" s="507">
        <v>0.03</v>
      </c>
      <c r="L295" s="312" t="s">
        <v>19</v>
      </c>
      <c r="M295" s="259"/>
      <c r="N295" s="532" t="s">
        <v>896</v>
      </c>
      <c r="O295" s="503">
        <v>5.5E-2</v>
      </c>
      <c r="P295" s="248"/>
      <c r="Q295" s="590" t="s">
        <v>823</v>
      </c>
      <c r="R295" s="503"/>
      <c r="S295" s="532"/>
      <c r="T295" s="590" t="s">
        <v>718</v>
      </c>
      <c r="U295" s="312"/>
      <c r="V295" s="256" t="s">
        <v>526</v>
      </c>
      <c r="W295" s="257"/>
      <c r="X295" s="258"/>
    </row>
    <row r="296" spans="1:24" x14ac:dyDescent="0.2">
      <c r="A296" s="238"/>
      <c r="B296" s="312"/>
      <c r="C296" s="666"/>
      <c r="D296" s="666"/>
      <c r="E296" s="312"/>
      <c r="F296" s="646"/>
      <c r="G296" s="312"/>
      <c r="H296" s="647"/>
      <c r="I296" s="238"/>
      <c r="J296" s="238"/>
      <c r="K296" s="507"/>
      <c r="L296" s="312"/>
      <c r="M296" s="532"/>
      <c r="N296" s="532"/>
      <c r="O296" s="503"/>
      <c r="P296" s="532"/>
      <c r="Q296" s="532"/>
      <c r="R296" s="503"/>
      <c r="S296" s="532"/>
      <c r="T296" s="590"/>
      <c r="U296" s="312"/>
      <c r="V296" s="256"/>
      <c r="W296" s="257"/>
      <c r="X296" s="258"/>
    </row>
    <row r="297" spans="1:24" x14ac:dyDescent="0.2">
      <c r="A297" s="399" t="s">
        <v>561</v>
      </c>
      <c r="B297" s="312"/>
      <c r="C297" s="666"/>
      <c r="D297" s="666"/>
      <c r="E297" s="312"/>
      <c r="F297" s="646"/>
      <c r="G297" s="312"/>
      <c r="H297" s="647"/>
      <c r="I297" s="399"/>
      <c r="J297" s="399"/>
      <c r="K297" s="512"/>
      <c r="L297" s="312"/>
      <c r="M297" s="532"/>
      <c r="N297" s="532"/>
      <c r="O297" s="503"/>
      <c r="P297" s="532"/>
      <c r="Q297" s="532"/>
      <c r="R297" s="503"/>
      <c r="S297" s="437"/>
      <c r="T297" s="437"/>
      <c r="U297" s="312"/>
      <c r="V297" s="165"/>
      <c r="W297" s="165"/>
      <c r="X297" s="258"/>
    </row>
    <row r="298" spans="1:24" x14ac:dyDescent="0.2">
      <c r="A298" s="399"/>
      <c r="B298" s="312"/>
      <c r="C298" s="666"/>
      <c r="D298" s="666"/>
      <c r="E298" s="312"/>
      <c r="F298" s="646"/>
      <c r="G298" s="312"/>
      <c r="H298" s="647"/>
      <c r="I298" s="399"/>
      <c r="J298" s="399"/>
      <c r="K298" s="512"/>
      <c r="L298" s="312"/>
      <c r="M298" s="532"/>
      <c r="N298" s="532"/>
      <c r="O298" s="503"/>
      <c r="P298" s="532"/>
      <c r="Q298" s="532"/>
      <c r="R298" s="503"/>
      <c r="S298" s="437"/>
      <c r="T298" s="437"/>
      <c r="U298" s="312"/>
      <c r="V298" s="165"/>
      <c r="W298" s="165"/>
      <c r="X298" s="258"/>
    </row>
    <row r="299" spans="1:24" x14ac:dyDescent="0.2">
      <c r="A299" s="399" t="s">
        <v>291</v>
      </c>
      <c r="B299" s="312"/>
      <c r="C299" s="666"/>
      <c r="D299" s="666"/>
      <c r="E299" s="312"/>
      <c r="F299" s="646"/>
      <c r="G299" s="312"/>
      <c r="H299" s="647"/>
      <c r="I299" s="399"/>
      <c r="J299" s="399"/>
      <c r="K299" s="512"/>
      <c r="L299" s="312"/>
      <c r="M299" s="532"/>
      <c r="N299" s="532"/>
      <c r="O299" s="503"/>
      <c r="P299" s="532"/>
      <c r="Q299" s="532"/>
      <c r="R299" s="503"/>
      <c r="S299" s="437"/>
      <c r="T299" s="437"/>
      <c r="U299" s="312"/>
      <c r="V299" s="165"/>
      <c r="W299" s="165"/>
      <c r="X299" s="258"/>
    </row>
    <row r="300" spans="1:24" ht="25.5" x14ac:dyDescent="0.2">
      <c r="A300" s="591" t="s">
        <v>740</v>
      </c>
      <c r="B300" s="312" t="s">
        <v>19</v>
      </c>
      <c r="C300" s="666">
        <f>D300*1.15</f>
        <v>152.61053274694837</v>
      </c>
      <c r="D300" s="666">
        <f>G300*1.12</f>
        <v>132.70481108430295</v>
      </c>
      <c r="E300" s="538">
        <f>(D300-G300)/G300</f>
        <v>0.12</v>
      </c>
      <c r="F300" s="668">
        <f>G300*1.15</f>
        <v>136.25940423834678</v>
      </c>
      <c r="G300" s="645">
        <f>J300*1.053</f>
        <v>118.48643846812763</v>
      </c>
      <c r="H300" s="647">
        <v>5.2999999999999999E-2</v>
      </c>
      <c r="I300" s="511">
        <f t="shared" ref="I300:I301" si="162">J300*1.15</f>
        <v>129.40114362616026</v>
      </c>
      <c r="J300" s="511">
        <f>N300*1.06</f>
        <v>112.52273358796546</v>
      </c>
      <c r="K300" s="545">
        <v>0.06</v>
      </c>
      <c r="L300" s="312" t="s">
        <v>19</v>
      </c>
      <c r="M300" s="513">
        <f>N300*1.15</f>
        <v>122.07655059071723</v>
      </c>
      <c r="N300" s="513">
        <f>Q300*1.05</f>
        <v>106.1535222527976</v>
      </c>
      <c r="O300" s="503">
        <v>5.5E-2</v>
      </c>
      <c r="P300" s="513">
        <f>Q300*1.15</f>
        <v>116.2633815149688</v>
      </c>
      <c r="Q300" s="513">
        <f>T300*1.061</f>
        <v>101.098592621712</v>
      </c>
      <c r="R300" s="503">
        <v>6.0999999999999999E-2</v>
      </c>
      <c r="S300" s="513">
        <f>T300*1.15</f>
        <v>109.57905892080001</v>
      </c>
      <c r="T300" s="513">
        <f t="shared" ref="T300:T317" si="163">W300*1.06</f>
        <v>95.28613819200001</v>
      </c>
      <c r="U300" s="553">
        <f t="shared" ref="U300:U317" si="164">(T300-W300)/W300</f>
        <v>6.000000000000006E-2</v>
      </c>
      <c r="V300" s="257">
        <v>103.37647068</v>
      </c>
      <c r="W300" s="257">
        <v>89.892583200000004</v>
      </c>
      <c r="X300" s="258">
        <v>5.4999999999999952E-2</v>
      </c>
    </row>
    <row r="301" spans="1:24" x14ac:dyDescent="0.2">
      <c r="A301" s="238" t="s">
        <v>293</v>
      </c>
      <c r="B301" s="312" t="s">
        <v>19</v>
      </c>
      <c r="C301" s="666">
        <f t="shared" ref="C301:C308" si="165">D301*1.15</f>
        <v>469.83009160308774</v>
      </c>
      <c r="D301" s="666">
        <f t="shared" ref="D301:D304" si="166">G301*1.12</f>
        <v>408.54790574181544</v>
      </c>
      <c r="E301" s="538">
        <f t="shared" ref="E301:E304" si="167">(D301-G301)/G301</f>
        <v>0.12000000000000013</v>
      </c>
      <c r="F301" s="668">
        <f t="shared" ref="F301:F317" si="168">G301*1.15</f>
        <v>419.49115321704255</v>
      </c>
      <c r="G301" s="645">
        <f t="shared" ref="G301:G317" si="169">J301*1.053</f>
        <v>364.7749158409066</v>
      </c>
      <c r="H301" s="647">
        <v>5.2999999999999999E-2</v>
      </c>
      <c r="I301" s="511">
        <f t="shared" si="162"/>
        <v>398.37716354894832</v>
      </c>
      <c r="J301" s="511">
        <f>N301*1.06</f>
        <v>346.41492482517248</v>
      </c>
      <c r="K301" s="545">
        <v>0.06</v>
      </c>
      <c r="L301" s="312" t="s">
        <v>19</v>
      </c>
      <c r="M301" s="513">
        <f t="shared" ref="M301:M367" si="170">N301*1.15</f>
        <v>375.8275127820267</v>
      </c>
      <c r="N301" s="513">
        <f t="shared" ref="N301:N350" si="171">Q301*1.05</f>
        <v>326.80653285393629</v>
      </c>
      <c r="O301" s="503">
        <v>5.5E-2</v>
      </c>
      <c r="P301" s="513">
        <f>Q301*1.15</f>
        <v>357.93096455431117</v>
      </c>
      <c r="Q301" s="513">
        <f>T301*1.061</f>
        <v>311.24431700374885</v>
      </c>
      <c r="R301" s="503">
        <v>6.0999999999999999E-2</v>
      </c>
      <c r="S301" s="513">
        <f t="shared" ref="S301:S317" si="172">T301*1.15</f>
        <v>337.35246423592002</v>
      </c>
      <c r="T301" s="513">
        <f t="shared" si="163"/>
        <v>293.34996890080004</v>
      </c>
      <c r="U301" s="553">
        <f t="shared" si="164"/>
        <v>6.000000000000006E-2</v>
      </c>
      <c r="V301" s="257">
        <v>318.257041732</v>
      </c>
      <c r="W301" s="257">
        <v>276.74525368000002</v>
      </c>
      <c r="X301" s="258">
        <v>5.4999999999999924E-2</v>
      </c>
    </row>
    <row r="302" spans="1:24" x14ac:dyDescent="0.2">
      <c r="A302" s="399" t="s">
        <v>294</v>
      </c>
      <c r="B302" s="312"/>
      <c r="C302" s="666">
        <f t="shared" si="165"/>
        <v>0</v>
      </c>
      <c r="D302" s="666"/>
      <c r="E302" s="538"/>
      <c r="F302" s="668">
        <f t="shared" si="168"/>
        <v>0</v>
      </c>
      <c r="G302" s="645">
        <f t="shared" si="169"/>
        <v>0</v>
      </c>
      <c r="H302" s="647">
        <v>5.2999999999999999E-2</v>
      </c>
      <c r="I302" s="399"/>
      <c r="J302" s="399"/>
      <c r="K302" s="545"/>
      <c r="L302" s="312"/>
      <c r="M302" s="513"/>
      <c r="N302" s="513"/>
      <c r="O302" s="503"/>
      <c r="P302" s="513"/>
      <c r="Q302" s="513"/>
      <c r="R302" s="503"/>
      <c r="S302" s="513"/>
      <c r="T302" s="513"/>
      <c r="U302" s="312"/>
      <c r="V302" s="257"/>
      <c r="W302" s="257"/>
      <c r="X302" s="258"/>
    </row>
    <row r="303" spans="1:24" x14ac:dyDescent="0.2">
      <c r="A303" s="235" t="s">
        <v>295</v>
      </c>
      <c r="B303" s="312" t="s">
        <v>19</v>
      </c>
      <c r="C303" s="666">
        <f t="shared" si="165"/>
        <v>708.90170611783662</v>
      </c>
      <c r="D303" s="666">
        <f t="shared" si="166"/>
        <v>616.43626618942324</v>
      </c>
      <c r="E303" s="538">
        <f t="shared" si="167"/>
        <v>0.12000000000000005</v>
      </c>
      <c r="F303" s="668">
        <f t="shared" si="168"/>
        <v>632.94795189092554</v>
      </c>
      <c r="G303" s="645">
        <f t="shared" si="169"/>
        <v>550.38952338341358</v>
      </c>
      <c r="H303" s="647">
        <v>5.2999999999999999E-2</v>
      </c>
      <c r="I303" s="511">
        <f t="shared" ref="I303:I310" si="173">J303*1.15</f>
        <v>601.09017273592167</v>
      </c>
      <c r="J303" s="511">
        <f>N303*1.06</f>
        <v>522.68710672688849</v>
      </c>
      <c r="K303" s="545">
        <v>0.06</v>
      </c>
      <c r="L303" s="312" t="s">
        <v>19</v>
      </c>
      <c r="M303" s="513">
        <f t="shared" si="170"/>
        <v>567.06620069426572</v>
      </c>
      <c r="N303" s="513">
        <f t="shared" si="171"/>
        <v>493.1010440819702</v>
      </c>
      <c r="O303" s="503">
        <v>5.5E-2</v>
      </c>
      <c r="P303" s="513">
        <f t="shared" ref="P303:P304" si="174">Q303*1.15</f>
        <v>540.06304828025304</v>
      </c>
      <c r="Q303" s="513">
        <f>T303*1.061</f>
        <v>469.62004198282875</v>
      </c>
      <c r="R303" s="503">
        <v>6.0999999999999999E-2</v>
      </c>
      <c r="S303" s="513">
        <f t="shared" si="172"/>
        <v>509.01324060344302</v>
      </c>
      <c r="T303" s="513">
        <f t="shared" si="163"/>
        <v>442.62020922038528</v>
      </c>
      <c r="U303" s="553">
        <f t="shared" si="164"/>
        <v>6.0000000000000046E-2</v>
      </c>
      <c r="V303" s="257">
        <v>480.20117038060658</v>
      </c>
      <c r="W303" s="257">
        <v>417.566235113571</v>
      </c>
      <c r="X303" s="258">
        <v>5.4999999999999896E-2</v>
      </c>
    </row>
    <row r="304" spans="1:24" x14ac:dyDescent="0.2">
      <c r="A304" s="235" t="s">
        <v>296</v>
      </c>
      <c r="B304" s="312" t="s">
        <v>19</v>
      </c>
      <c r="C304" s="666">
        <f t="shared" si="165"/>
        <v>959.81507634954869</v>
      </c>
      <c r="D304" s="666">
        <f t="shared" si="166"/>
        <v>834.6218055213468</v>
      </c>
      <c r="E304" s="538">
        <f t="shared" si="167"/>
        <v>0.12000000000000011</v>
      </c>
      <c r="F304" s="668">
        <f t="shared" si="168"/>
        <v>856.97774674066841</v>
      </c>
      <c r="G304" s="645">
        <f t="shared" si="169"/>
        <v>745.19804064405957</v>
      </c>
      <c r="H304" s="647">
        <v>5.2999999999999999E-2</v>
      </c>
      <c r="I304" s="511">
        <f t="shared" si="173"/>
        <v>813.84401399873548</v>
      </c>
      <c r="J304" s="511">
        <f>N304*1.06</f>
        <v>707.6904469554222</v>
      </c>
      <c r="K304" s="545">
        <v>0.06</v>
      </c>
      <c r="L304" s="312" t="s">
        <v>19</v>
      </c>
      <c r="M304" s="513">
        <f t="shared" si="170"/>
        <v>767.77737169692023</v>
      </c>
      <c r="N304" s="513">
        <f t="shared" si="171"/>
        <v>667.63249712775678</v>
      </c>
      <c r="O304" s="503">
        <v>5.5E-2</v>
      </c>
      <c r="P304" s="513">
        <f t="shared" si="174"/>
        <v>731.21654447325727</v>
      </c>
      <c r="Q304" s="513">
        <f>T304*1.061</f>
        <v>635.84047345500642</v>
      </c>
      <c r="R304" s="503">
        <v>6.0999999999999999E-2</v>
      </c>
      <c r="S304" s="513">
        <f t="shared" si="172"/>
        <v>689.17676199175992</v>
      </c>
      <c r="T304" s="513">
        <f t="shared" si="163"/>
        <v>599.28414086240002</v>
      </c>
      <c r="U304" s="553">
        <f t="shared" si="164"/>
        <v>6.0000000000000005E-2</v>
      </c>
      <c r="V304" s="257">
        <v>650.16675659600003</v>
      </c>
      <c r="W304" s="257">
        <v>565.36239704000002</v>
      </c>
      <c r="X304" s="258">
        <v>5.499999999999991E-2</v>
      </c>
    </row>
    <row r="305" spans="1:24" ht="25.5" x14ac:dyDescent="0.2">
      <c r="A305" s="235" t="s">
        <v>515</v>
      </c>
      <c r="B305" s="312" t="s">
        <v>19</v>
      </c>
      <c r="C305" s="666">
        <f t="shared" si="165"/>
        <v>1864.618101888283</v>
      </c>
      <c r="D305" s="666">
        <f>G305*1.06</f>
        <v>1621.4070451202463</v>
      </c>
      <c r="E305" s="538">
        <v>0.06</v>
      </c>
      <c r="F305" s="668">
        <f t="shared" si="168"/>
        <v>1759.0736810266822</v>
      </c>
      <c r="G305" s="645">
        <f t="shared" si="169"/>
        <v>1529.6292878492889</v>
      </c>
      <c r="H305" s="647">
        <v>5.2999999999999999E-2</v>
      </c>
      <c r="I305" s="511">
        <f t="shared" si="173"/>
        <v>1670.535309616982</v>
      </c>
      <c r="J305" s="511">
        <f>N305*1.06</f>
        <v>1452.639399666941</v>
      </c>
      <c r="K305" s="545">
        <v>0.06</v>
      </c>
      <c r="L305" s="312" t="s">
        <v>19</v>
      </c>
      <c r="M305" s="513">
        <f t="shared" si="170"/>
        <v>1575.9767071858321</v>
      </c>
      <c r="N305" s="513">
        <f t="shared" si="171"/>
        <v>1370.4145279876802</v>
      </c>
      <c r="O305" s="503">
        <v>5.5E-2</v>
      </c>
      <c r="P305" s="513">
        <f>S305*1.055</f>
        <v>1500.9301973198401</v>
      </c>
      <c r="Q305" s="513">
        <f>T305*1.055</f>
        <v>1305.1566933216002</v>
      </c>
      <c r="R305" s="503">
        <f>(Q305-T305)/T305</f>
        <v>5.4999999999999938E-2</v>
      </c>
      <c r="S305" s="513">
        <f t="shared" si="172"/>
        <v>1422.6826514880001</v>
      </c>
      <c r="T305" s="513">
        <f t="shared" si="163"/>
        <v>1237.1153491200002</v>
      </c>
      <c r="U305" s="553">
        <f t="shared" si="164"/>
        <v>5.999999999999997E-2</v>
      </c>
      <c r="V305" s="257">
        <v>1342.1534448000002</v>
      </c>
      <c r="W305" s="257">
        <v>1167.0899520000003</v>
      </c>
      <c r="X305" s="258">
        <v>5.5000000000000028E-2</v>
      </c>
    </row>
    <row r="306" spans="1:24" ht="25.5" x14ac:dyDescent="0.2">
      <c r="A306" s="235" t="s">
        <v>297</v>
      </c>
      <c r="B306" s="312" t="s">
        <v>19</v>
      </c>
      <c r="C306" s="666">
        <f t="shared" si="165"/>
        <v>1861.7761129637606</v>
      </c>
      <c r="D306" s="666">
        <f>G306*1.06</f>
        <v>1618.9357504032703</v>
      </c>
      <c r="E306" s="538">
        <v>0.06</v>
      </c>
      <c r="F306" s="668">
        <f t="shared" si="168"/>
        <v>1756.3925593997742</v>
      </c>
      <c r="G306" s="645">
        <f t="shared" si="169"/>
        <v>1527.2978777389342</v>
      </c>
      <c r="H306" s="647">
        <v>5.2999999999999999E-2</v>
      </c>
      <c r="I306" s="511">
        <f t="shared" si="173"/>
        <v>1667.9891352324541</v>
      </c>
      <c r="J306" s="511">
        <f>N306*1.06</f>
        <v>1450.4253349847429</v>
      </c>
      <c r="K306" s="545">
        <v>0.06</v>
      </c>
      <c r="L306" s="312" t="s">
        <v>19</v>
      </c>
      <c r="M306" s="513">
        <f t="shared" si="170"/>
        <v>1573.5746558796736</v>
      </c>
      <c r="N306" s="513">
        <f t="shared" si="171"/>
        <v>1368.3257877214555</v>
      </c>
      <c r="O306" s="503">
        <v>5.5E-2</v>
      </c>
      <c r="P306" s="513">
        <f>S306*1.055</f>
        <v>1498.6425294092132</v>
      </c>
      <c r="Q306" s="513">
        <f>T306*1.055</f>
        <v>1303.1674168775767</v>
      </c>
      <c r="R306" s="503">
        <f>(Q306-T306)/T306</f>
        <v>5.4999999999999889E-2</v>
      </c>
      <c r="S306" s="513">
        <f t="shared" si="172"/>
        <v>1420.5142458855103</v>
      </c>
      <c r="T306" s="513">
        <f t="shared" si="163"/>
        <v>1235.2297790308785</v>
      </c>
      <c r="U306" s="553">
        <f t="shared" si="164"/>
        <v>6.0000000000000143E-2</v>
      </c>
      <c r="V306" s="257">
        <v>1340.1077791372736</v>
      </c>
      <c r="W306" s="257">
        <v>1165.3111122932814</v>
      </c>
      <c r="X306" s="258">
        <v>5.4999999999999938E-2</v>
      </c>
    </row>
    <row r="307" spans="1:24" x14ac:dyDescent="0.2">
      <c r="A307" s="235" t="s">
        <v>878</v>
      </c>
      <c r="B307" s="312" t="s">
        <v>19</v>
      </c>
      <c r="C307" s="666">
        <f t="shared" si="165"/>
        <v>1156.5262499999999</v>
      </c>
      <c r="D307" s="666">
        <f>948.75*1.06</f>
        <v>1005.6750000000001</v>
      </c>
      <c r="E307" s="538">
        <v>0.06</v>
      </c>
      <c r="F307" s="668">
        <v>947.6</v>
      </c>
      <c r="G307" s="645" t="s">
        <v>1000</v>
      </c>
      <c r="H307" s="647">
        <v>5.2999999999999999E-2</v>
      </c>
      <c r="I307" s="511">
        <v>1036.1499999999999</v>
      </c>
      <c r="J307" s="511" t="s">
        <v>903</v>
      </c>
      <c r="K307" s="545">
        <v>0.06</v>
      </c>
      <c r="L307" s="312" t="s">
        <v>19</v>
      </c>
      <c r="M307" s="513">
        <f>850*1.15</f>
        <v>977.49999999999989</v>
      </c>
      <c r="N307" s="513" t="s">
        <v>881</v>
      </c>
      <c r="O307" s="503">
        <v>5.5E-2</v>
      </c>
      <c r="P307" s="513"/>
      <c r="Q307" s="513"/>
      <c r="R307" s="503"/>
      <c r="S307" s="513"/>
      <c r="T307" s="513"/>
      <c r="U307" s="553"/>
      <c r="V307" s="257"/>
      <c r="W307" s="257"/>
      <c r="X307" s="258"/>
    </row>
    <row r="308" spans="1:24" x14ac:dyDescent="0.2">
      <c r="A308" s="235" t="s">
        <v>879</v>
      </c>
      <c r="B308" s="312" t="s">
        <v>19</v>
      </c>
      <c r="C308" s="666">
        <f t="shared" si="165"/>
        <v>789.15621999999996</v>
      </c>
      <c r="D308" s="666">
        <f>647.38*1.06</f>
        <v>686.22280000000001</v>
      </c>
      <c r="E308" s="538">
        <v>0.06</v>
      </c>
      <c r="F308" s="668">
        <v>744.49</v>
      </c>
      <c r="G308" s="645" t="s">
        <v>1001</v>
      </c>
      <c r="H308" s="647">
        <v>5.2999999999999999E-2</v>
      </c>
      <c r="I308" s="511">
        <v>707.02</v>
      </c>
      <c r="J308" s="511" t="s">
        <v>904</v>
      </c>
      <c r="K308" s="545">
        <v>0.06</v>
      </c>
      <c r="L308" s="312" t="s">
        <v>19</v>
      </c>
      <c r="M308" s="513">
        <f>580*1.15</f>
        <v>667</v>
      </c>
      <c r="N308" s="513" t="s">
        <v>880</v>
      </c>
      <c r="O308" s="503">
        <v>5.5E-2</v>
      </c>
      <c r="P308" s="513"/>
      <c r="Q308" s="513"/>
      <c r="R308" s="503"/>
      <c r="S308" s="513"/>
      <c r="T308" s="513"/>
      <c r="U308" s="553"/>
      <c r="V308" s="257"/>
      <c r="W308" s="257"/>
      <c r="X308" s="258"/>
    </row>
    <row r="309" spans="1:24" ht="38.25" x14ac:dyDescent="0.2">
      <c r="A309" s="592" t="s">
        <v>298</v>
      </c>
      <c r="B309" s="312" t="s">
        <v>19</v>
      </c>
      <c r="C309" s="666">
        <f t="shared" ref="C309" si="175">D309*1.15</f>
        <v>1861.7761129637606</v>
      </c>
      <c r="D309" s="666">
        <f>G309*1.06</f>
        <v>1618.9357504032703</v>
      </c>
      <c r="E309" s="538">
        <v>0.06</v>
      </c>
      <c r="F309" s="668">
        <f t="shared" si="168"/>
        <v>1756.3925593997742</v>
      </c>
      <c r="G309" s="645">
        <f t="shared" si="169"/>
        <v>1527.2978777389342</v>
      </c>
      <c r="H309" s="647">
        <v>5.2999999999999999E-2</v>
      </c>
      <c r="I309" s="511">
        <f t="shared" si="173"/>
        <v>1667.9891352324541</v>
      </c>
      <c r="J309" s="511">
        <f>N309*1.06</f>
        <v>1450.4253349847429</v>
      </c>
      <c r="K309" s="545">
        <v>0.06</v>
      </c>
      <c r="L309" s="312" t="s">
        <v>19</v>
      </c>
      <c r="M309" s="513">
        <v>1573.5746558796736</v>
      </c>
      <c r="N309" s="513">
        <v>1368.3257877214555</v>
      </c>
      <c r="O309" s="503">
        <v>5.5E-2</v>
      </c>
      <c r="P309" s="513">
        <f>S309*1.055</f>
        <v>1498.6425294092132</v>
      </c>
      <c r="Q309" s="513">
        <f>T309*1.055</f>
        <v>1303.1674168775767</v>
      </c>
      <c r="R309" s="503">
        <f>(Q309-T309)/T309</f>
        <v>5.4999999999999889E-2</v>
      </c>
      <c r="S309" s="513">
        <f t="shared" si="172"/>
        <v>1420.5142458855103</v>
      </c>
      <c r="T309" s="513">
        <f t="shared" si="163"/>
        <v>1235.2297790308785</v>
      </c>
      <c r="U309" s="553">
        <f t="shared" si="164"/>
        <v>6.0000000000000143E-2</v>
      </c>
      <c r="V309" s="257">
        <v>1340.1077791372736</v>
      </c>
      <c r="W309" s="257">
        <v>1165.3111122932814</v>
      </c>
      <c r="X309" s="258">
        <v>5.4999999999999938E-2</v>
      </c>
    </row>
    <row r="310" spans="1:24" ht="25.5" x14ac:dyDescent="0.2">
      <c r="A310" s="235" t="s">
        <v>299</v>
      </c>
      <c r="B310" s="312" t="s">
        <v>19</v>
      </c>
      <c r="C310" s="666">
        <f t="shared" ref="C310" si="176">D310*1.15</f>
        <v>3231.9140955257972</v>
      </c>
      <c r="D310" s="666">
        <f>G310*1.06</f>
        <v>2810.3600830659107</v>
      </c>
      <c r="E310" s="538">
        <v>0.06</v>
      </c>
      <c r="F310" s="668">
        <f t="shared" si="168"/>
        <v>3048.9755618167897</v>
      </c>
      <c r="G310" s="645">
        <f t="shared" si="169"/>
        <v>2651.2830972319912</v>
      </c>
      <c r="H310" s="647">
        <v>5.2999999999999999E-2</v>
      </c>
      <c r="I310" s="511">
        <f t="shared" si="173"/>
        <v>2895.5133540520324</v>
      </c>
      <c r="J310" s="511">
        <f>N310*1.06</f>
        <v>2517.8376991756804</v>
      </c>
      <c r="K310" s="545">
        <v>0.06</v>
      </c>
      <c r="L310" s="312" t="s">
        <v>19</v>
      </c>
      <c r="M310" s="513">
        <f t="shared" si="170"/>
        <v>2731.6163717472</v>
      </c>
      <c r="N310" s="513">
        <f t="shared" si="171"/>
        <v>2375.3185841280001</v>
      </c>
      <c r="O310" s="503">
        <v>5.5E-2</v>
      </c>
      <c r="P310" s="513">
        <f>S310*1.055</f>
        <v>2601.5394016639998</v>
      </c>
      <c r="Q310" s="513">
        <f>T310*1.055</f>
        <v>2262.20817536</v>
      </c>
      <c r="R310" s="503">
        <f>(Q310-T310)/T310</f>
        <v>5.4999999999999917E-2</v>
      </c>
      <c r="S310" s="513">
        <f t="shared" si="172"/>
        <v>2465.9141248000001</v>
      </c>
      <c r="T310" s="513">
        <f t="shared" si="163"/>
        <v>2144.2731520000002</v>
      </c>
      <c r="U310" s="553">
        <f t="shared" si="164"/>
        <v>5.9999999999999949E-2</v>
      </c>
      <c r="V310" s="257">
        <v>2326.3340800000001</v>
      </c>
      <c r="W310" s="257">
        <v>2022.8992000000003</v>
      </c>
      <c r="X310" s="258">
        <v>5.5E-2</v>
      </c>
    </row>
    <row r="311" spans="1:24" x14ac:dyDescent="0.2">
      <c r="A311" s="399" t="s">
        <v>300</v>
      </c>
      <c r="B311" s="312"/>
      <c r="C311" s="666"/>
      <c r="D311" s="666"/>
      <c r="E311" s="538"/>
      <c r="F311" s="668"/>
      <c r="G311" s="645"/>
      <c r="H311" s="647"/>
      <c r="I311" s="399"/>
      <c r="J311" s="399"/>
      <c r="K311" s="512"/>
      <c r="L311" s="312"/>
      <c r="M311" s="513"/>
      <c r="N311" s="513"/>
      <c r="O311" s="503"/>
      <c r="P311" s="513"/>
      <c r="Q311" s="513"/>
      <c r="R311" s="503"/>
      <c r="S311" s="513"/>
      <c r="T311" s="513"/>
      <c r="U311" s="312"/>
      <c r="V311" s="257"/>
      <c r="W311" s="257"/>
      <c r="X311" s="258"/>
    </row>
    <row r="312" spans="1:24" ht="38.25" x14ac:dyDescent="0.2">
      <c r="A312" s="235" t="s">
        <v>301</v>
      </c>
      <c r="B312" s="312" t="s">
        <v>19</v>
      </c>
      <c r="C312" s="666">
        <f t="shared" ref="C312:C317" si="177">D312*1.15</f>
        <v>1103.4242558214962</v>
      </c>
      <c r="D312" s="666">
        <f>G312*1.12</f>
        <v>959.4993528882577</v>
      </c>
      <c r="E312" s="538">
        <f t="shared" ref="E312" si="178">(D312-G312)/G312</f>
        <v>0.12000000000000008</v>
      </c>
      <c r="F312" s="668">
        <f t="shared" si="168"/>
        <v>985.20022841205014</v>
      </c>
      <c r="G312" s="645">
        <f t="shared" si="169"/>
        <v>856.69585079308717</v>
      </c>
      <c r="H312" s="647">
        <v>5.2999999999999999E-2</v>
      </c>
      <c r="I312" s="511">
        <f>J312*1.15</f>
        <v>935.61275252806286</v>
      </c>
      <c r="J312" s="511">
        <f>N312*1.06</f>
        <v>813.57630654614172</v>
      </c>
      <c r="K312" s="545">
        <v>0.06</v>
      </c>
      <c r="L312" s="312" t="s">
        <v>19</v>
      </c>
      <c r="M312" s="513">
        <f t="shared" si="170"/>
        <v>882.65354012081411</v>
      </c>
      <c r="N312" s="513">
        <f t="shared" si="171"/>
        <v>767.52481749636013</v>
      </c>
      <c r="O312" s="503">
        <v>5.5E-2</v>
      </c>
      <c r="P312" s="513">
        <f>S312*1.055</f>
        <v>840.6224191626801</v>
      </c>
      <c r="Q312" s="513">
        <f>T312*1.055</f>
        <v>730.97601666320008</v>
      </c>
      <c r="R312" s="503">
        <f>(Q312-T312)/T312</f>
        <v>5.4999999999999896E-2</v>
      </c>
      <c r="S312" s="513">
        <f t="shared" si="172"/>
        <v>796.79850157600015</v>
      </c>
      <c r="T312" s="513">
        <f t="shared" si="163"/>
        <v>692.86826224000015</v>
      </c>
      <c r="U312" s="553">
        <f t="shared" si="164"/>
        <v>0.06</v>
      </c>
      <c r="V312" s="257">
        <v>751.6966996000001</v>
      </c>
      <c r="W312" s="257">
        <v>653.64930400000014</v>
      </c>
      <c r="X312" s="258">
        <v>5.4999999999999986E-2</v>
      </c>
    </row>
    <row r="313" spans="1:24" x14ac:dyDescent="0.2">
      <c r="A313" s="399" t="s">
        <v>302</v>
      </c>
      <c r="B313" s="312"/>
      <c r="C313" s="666"/>
      <c r="D313" s="666"/>
      <c r="E313" s="538"/>
      <c r="F313" s="668"/>
      <c r="G313" s="645"/>
      <c r="H313" s="647"/>
      <c r="I313" s="399"/>
      <c r="J313" s="399"/>
      <c r="K313" s="512"/>
      <c r="L313" s="312"/>
      <c r="M313" s="513"/>
      <c r="N313" s="513"/>
      <c r="O313" s="503"/>
      <c r="P313" s="513"/>
      <c r="Q313" s="513"/>
      <c r="R313" s="503"/>
      <c r="S313" s="513"/>
      <c r="T313" s="513"/>
      <c r="U313" s="312"/>
      <c r="V313" s="257"/>
      <c r="W313" s="257"/>
      <c r="X313" s="258"/>
    </row>
    <row r="314" spans="1:24" x14ac:dyDescent="0.2">
      <c r="A314" s="235" t="s">
        <v>1115</v>
      </c>
      <c r="B314" s="312" t="s">
        <v>19</v>
      </c>
      <c r="C314" s="666">
        <f t="shared" si="177"/>
        <v>194.92481888639969</v>
      </c>
      <c r="D314" s="666">
        <f t="shared" ref="D314:D316" si="179">G314*1.06</f>
        <v>169.49984250991278</v>
      </c>
      <c r="E314" s="538">
        <f>(D314-G314)/G314</f>
        <v>6.0000000000000116E-2</v>
      </c>
      <c r="F314" s="668">
        <f t="shared" si="168"/>
        <v>183.89133857207514</v>
      </c>
      <c r="G314" s="645">
        <f t="shared" si="169"/>
        <v>159.90551180180449</v>
      </c>
      <c r="H314" s="647">
        <v>5.2999999999999999E-2</v>
      </c>
      <c r="I314" s="511">
        <f t="shared" ref="I314:I317" si="180">J314*1.15</f>
        <v>174.63564916626319</v>
      </c>
      <c r="J314" s="511">
        <f>N314*1.06</f>
        <v>151.85708623153323</v>
      </c>
      <c r="K314" s="512">
        <v>0.06</v>
      </c>
      <c r="L314" s="312" t="s">
        <v>19</v>
      </c>
      <c r="M314" s="513">
        <f t="shared" si="170"/>
        <v>164.75061242100301</v>
      </c>
      <c r="N314" s="513">
        <f t="shared" si="171"/>
        <v>143.26140210522001</v>
      </c>
      <c r="O314" s="503">
        <v>5.5E-2</v>
      </c>
      <c r="P314" s="513">
        <f>S314*1.055</f>
        <v>156.90534516286002</v>
      </c>
      <c r="Q314" s="513">
        <f>T314*1.055</f>
        <v>136.43943057640001</v>
      </c>
      <c r="R314" s="503">
        <f>(Q314-T314)/T314</f>
        <v>5.4999999999999861E-2</v>
      </c>
      <c r="S314" s="513">
        <f t="shared" si="172"/>
        <v>148.72544565200002</v>
      </c>
      <c r="T314" s="513">
        <f t="shared" si="163"/>
        <v>129.32647448000003</v>
      </c>
      <c r="U314" s="553">
        <f t="shared" si="164"/>
        <v>6.0000000000000143E-2</v>
      </c>
      <c r="V314" s="257">
        <v>140.3070242</v>
      </c>
      <c r="W314" s="257">
        <v>122.00610800000001</v>
      </c>
      <c r="X314" s="258">
        <v>5.4999999999999959E-2</v>
      </c>
    </row>
    <row r="315" spans="1:24" x14ac:dyDescent="0.2">
      <c r="A315" s="235" t="s">
        <v>304</v>
      </c>
      <c r="B315" s="312" t="s">
        <v>19</v>
      </c>
      <c r="C315" s="666">
        <f t="shared" si="177"/>
        <v>504.98657742590592</v>
      </c>
      <c r="D315" s="666">
        <f t="shared" si="179"/>
        <v>439.11876297904865</v>
      </c>
      <c r="E315" s="538">
        <v>0.06</v>
      </c>
      <c r="F315" s="668">
        <f t="shared" si="168"/>
        <v>476.40243153387348</v>
      </c>
      <c r="G315" s="645">
        <f t="shared" si="169"/>
        <v>414.26298394249869</v>
      </c>
      <c r="H315" s="647">
        <v>5.2999999999999999E-2</v>
      </c>
      <c r="I315" s="511">
        <f t="shared" si="180"/>
        <v>452.42396157063007</v>
      </c>
      <c r="J315" s="511">
        <f>N315*1.06</f>
        <v>393.4121404962001</v>
      </c>
      <c r="K315" s="512">
        <v>0.06</v>
      </c>
      <c r="L315" s="312" t="s">
        <v>19</v>
      </c>
      <c r="M315" s="513">
        <f t="shared" si="170"/>
        <v>426.81505808550003</v>
      </c>
      <c r="N315" s="513">
        <f t="shared" si="171"/>
        <v>371.14352877000005</v>
      </c>
      <c r="O315" s="503">
        <v>5.5E-2</v>
      </c>
      <c r="P315" s="513">
        <f>S315*1.055</f>
        <v>406.49053151000004</v>
      </c>
      <c r="Q315" s="513">
        <f>T315*1.055</f>
        <v>353.47002740000005</v>
      </c>
      <c r="R315" s="503">
        <f>(Q315-T315)/T315</f>
        <v>5.499999999999991E-2</v>
      </c>
      <c r="S315" s="513">
        <f t="shared" si="172"/>
        <v>385.29908200000006</v>
      </c>
      <c r="T315" s="513">
        <f t="shared" si="163"/>
        <v>335.04268000000008</v>
      </c>
      <c r="U315" s="553">
        <f t="shared" si="164"/>
        <v>6.000000000000013E-2</v>
      </c>
      <c r="V315" s="257">
        <v>363.48970000000003</v>
      </c>
      <c r="W315" s="257">
        <v>316.07800000000003</v>
      </c>
      <c r="X315" s="258">
        <v>5.5000000000000028E-2</v>
      </c>
    </row>
    <row r="316" spans="1:24" ht="25.5" x14ac:dyDescent="0.2">
      <c r="A316" s="235" t="s">
        <v>516</v>
      </c>
      <c r="B316" s="312"/>
      <c r="C316" s="666">
        <f t="shared" si="177"/>
        <v>62.120239999999995</v>
      </c>
      <c r="D316" s="666">
        <f t="shared" si="179"/>
        <v>54.017600000000002</v>
      </c>
      <c r="E316" s="538">
        <v>0.06</v>
      </c>
      <c r="F316" s="668">
        <f>G316*1.15</f>
        <v>58.603999999999999</v>
      </c>
      <c r="G316" s="645">
        <v>50.96</v>
      </c>
      <c r="H316" s="647">
        <v>5.2999999999999999E-2</v>
      </c>
      <c r="I316" s="511">
        <f t="shared" si="180"/>
        <v>0</v>
      </c>
      <c r="J316" s="511">
        <f>N316*1.06</f>
        <v>0</v>
      </c>
      <c r="K316" s="545">
        <v>0.06</v>
      </c>
      <c r="L316" s="312"/>
      <c r="M316" s="513">
        <f t="shared" si="170"/>
        <v>0</v>
      </c>
      <c r="N316" s="513">
        <f t="shared" si="171"/>
        <v>0</v>
      </c>
      <c r="O316" s="503">
        <v>5.5E-2</v>
      </c>
      <c r="P316" s="513"/>
      <c r="Q316" s="513"/>
      <c r="R316" s="503"/>
      <c r="S316" s="513"/>
      <c r="T316" s="513"/>
      <c r="U316" s="312"/>
      <c r="V316" s="257">
        <v>44.505678868000011</v>
      </c>
      <c r="W316" s="257">
        <v>38.700590320000011</v>
      </c>
      <c r="X316" s="258">
        <v>5.4999999999999993E-2</v>
      </c>
    </row>
    <row r="317" spans="1:24" x14ac:dyDescent="0.2">
      <c r="A317" s="342" t="s">
        <v>1126</v>
      </c>
      <c r="B317" s="163" t="s">
        <v>19</v>
      </c>
      <c r="C317" s="751">
        <f t="shared" si="177"/>
        <v>38.645160147204834</v>
      </c>
      <c r="D317" s="666">
        <f>G317*(1+9%)</f>
        <v>33.604487084525942</v>
      </c>
      <c r="E317" s="538">
        <f>(D317-G317)/G317</f>
        <v>9.0000000000000135E-2</v>
      </c>
      <c r="F317" s="668">
        <f t="shared" si="168"/>
        <v>35.454275364408097</v>
      </c>
      <c r="G317" s="645">
        <f t="shared" si="169"/>
        <v>30.829804664702696</v>
      </c>
      <c r="H317" s="647">
        <v>5.2999999999999999E-2</v>
      </c>
      <c r="I317" s="511">
        <f t="shared" si="180"/>
        <v>33.66977717417673</v>
      </c>
      <c r="J317" s="511">
        <f>N317*1.06</f>
        <v>29.278067107979769</v>
      </c>
      <c r="K317" s="545">
        <v>0.06</v>
      </c>
      <c r="L317" s="163" t="s">
        <v>19</v>
      </c>
      <c r="M317" s="513">
        <f t="shared" si="170"/>
        <v>31.763940730355408</v>
      </c>
      <c r="N317" s="513">
        <f t="shared" si="171"/>
        <v>27.620818026396009</v>
      </c>
      <c r="O317" s="503">
        <v>5.5E-2</v>
      </c>
      <c r="P317" s="513">
        <f>Q317*1.15</f>
        <v>30.251372124148006</v>
      </c>
      <c r="Q317" s="513">
        <f>T317*1.061</f>
        <v>26.305540977520007</v>
      </c>
      <c r="R317" s="503">
        <v>6.0999999999999999E-2</v>
      </c>
      <c r="S317" s="513">
        <f t="shared" si="172"/>
        <v>28.512132068000007</v>
      </c>
      <c r="T317" s="513">
        <f t="shared" si="163"/>
        <v>24.793158320000007</v>
      </c>
      <c r="U317" s="553">
        <f t="shared" si="164"/>
        <v>6.0000000000000109E-2</v>
      </c>
      <c r="V317" s="257">
        <v>26.898237800000004</v>
      </c>
      <c r="W317" s="257">
        <v>23.389772000000004</v>
      </c>
      <c r="X317" s="258">
        <v>5.4999999999999986E-2</v>
      </c>
    </row>
    <row r="318" spans="1:24" x14ac:dyDescent="0.2">
      <c r="A318" s="238"/>
      <c r="B318" s="312"/>
      <c r="C318" s="666"/>
      <c r="D318" s="666"/>
      <c r="E318" s="312"/>
      <c r="F318" s="646"/>
      <c r="G318" s="312"/>
      <c r="H318" s="647"/>
      <c r="I318" s="238"/>
      <c r="J318" s="238"/>
      <c r="K318" s="507"/>
      <c r="L318" s="312"/>
      <c r="M318" s="513"/>
      <c r="N318" s="513"/>
      <c r="O318" s="503"/>
      <c r="P318" s="513"/>
      <c r="Q318" s="513"/>
      <c r="R318" s="503"/>
      <c r="S318" s="513"/>
      <c r="T318" s="513"/>
      <c r="U318" s="312"/>
      <c r="V318" s="256"/>
      <c r="W318" s="257"/>
      <c r="X318" s="258"/>
    </row>
    <row r="319" spans="1:24" x14ac:dyDescent="0.2">
      <c r="A319" s="399" t="s">
        <v>562</v>
      </c>
      <c r="B319" s="312"/>
      <c r="C319" s="666"/>
      <c r="D319" s="666"/>
      <c r="E319" s="312"/>
      <c r="F319" s="646"/>
      <c r="G319" s="312"/>
      <c r="H319" s="647"/>
      <c r="I319" s="399"/>
      <c r="J319" s="399"/>
      <c r="K319" s="512"/>
      <c r="L319" s="312"/>
      <c r="M319" s="513"/>
      <c r="N319" s="513"/>
      <c r="O319" s="503"/>
      <c r="P319" s="513"/>
      <c r="Q319" s="513"/>
      <c r="R319" s="503"/>
      <c r="S319" s="513"/>
      <c r="T319" s="513"/>
      <c r="U319" s="312"/>
      <c r="V319" s="165"/>
      <c r="W319" s="165"/>
      <c r="X319" s="258"/>
    </row>
    <row r="320" spans="1:24" x14ac:dyDescent="0.2">
      <c r="A320" s="399" t="s">
        <v>307</v>
      </c>
      <c r="B320" s="312"/>
      <c r="C320" s="666"/>
      <c r="D320" s="666"/>
      <c r="E320" s="312"/>
      <c r="F320" s="646"/>
      <c r="G320" s="312"/>
      <c r="H320" s="647"/>
      <c r="I320" s="399"/>
      <c r="J320" s="399"/>
      <c r="K320" s="512"/>
      <c r="L320" s="312"/>
      <c r="M320" s="513"/>
      <c r="N320" s="513"/>
      <c r="O320" s="503"/>
      <c r="P320" s="513"/>
      <c r="Q320" s="513"/>
      <c r="R320" s="503"/>
      <c r="S320" s="513"/>
      <c r="T320" s="513"/>
      <c r="U320" s="312"/>
      <c r="V320" s="165"/>
      <c r="W320" s="165"/>
      <c r="X320" s="258"/>
    </row>
    <row r="321" spans="1:25" x14ac:dyDescent="0.2">
      <c r="A321" s="399" t="s">
        <v>316</v>
      </c>
      <c r="B321" s="312" t="s">
        <v>19</v>
      </c>
      <c r="C321" s="666">
        <f>D321*1.15</f>
        <v>737.91172064541195</v>
      </c>
      <c r="D321" s="666">
        <f>G321*1.06</f>
        <v>641.66236577861912</v>
      </c>
      <c r="E321" s="538">
        <v>0.06</v>
      </c>
      <c r="F321" s="668">
        <f>G321*1.15</f>
        <v>696.1431326843508</v>
      </c>
      <c r="G321" s="645">
        <f>J321*1.053</f>
        <v>605.34185450813118</v>
      </c>
      <c r="H321" s="647">
        <v>5.2999999999999999E-2</v>
      </c>
      <c r="I321" s="511">
        <f t="shared" ref="I321:I324" si="181">J321*1.15</f>
        <v>661.10458944382799</v>
      </c>
      <c r="J321" s="511">
        <f>N321*1.03</f>
        <v>574.87355603811136</v>
      </c>
      <c r="K321" s="512">
        <v>0.03</v>
      </c>
      <c r="L321" s="312" t="s">
        <v>19</v>
      </c>
      <c r="M321" s="513">
        <f t="shared" si="170"/>
        <v>641.84911596488143</v>
      </c>
      <c r="N321" s="513">
        <f t="shared" si="171"/>
        <v>558.12966605641873</v>
      </c>
      <c r="O321" s="503">
        <v>5.5E-2</v>
      </c>
      <c r="P321" s="513">
        <f t="shared" ref="P321:Q324" si="182">S321*1.055</f>
        <v>611.28487234750617</v>
      </c>
      <c r="Q321" s="513">
        <f t="shared" si="182"/>
        <v>531.55206291087495</v>
      </c>
      <c r="R321" s="503">
        <f>(Q321-T321)/T321</f>
        <v>5.4999999999999882E-2</v>
      </c>
      <c r="S321" s="513">
        <f>T321*1.15</f>
        <v>579.41694061374994</v>
      </c>
      <c r="T321" s="513">
        <f t="shared" ref="T321:T334" si="183">W321*1.055</f>
        <v>503.84081792500001</v>
      </c>
      <c r="U321" s="515">
        <f t="shared" ref="U321:U327" si="184">(T321-W321)/W321</f>
        <v>5.4999999999999924E-2</v>
      </c>
      <c r="V321" s="257">
        <v>549.21037024999998</v>
      </c>
      <c r="W321" s="257">
        <v>477.57423500000004</v>
      </c>
      <c r="X321" s="360">
        <v>9.000000000000008E-2</v>
      </c>
      <c r="Y321" s="868"/>
    </row>
    <row r="322" spans="1:25" ht="25.5" x14ac:dyDescent="0.2">
      <c r="A322" s="235" t="s">
        <v>886</v>
      </c>
      <c r="B322" s="312" t="s">
        <v>19</v>
      </c>
      <c r="C322" s="666">
        <f t="shared" ref="C322:C327" si="185">D322*1.15</f>
        <v>2103.6702894696332</v>
      </c>
      <c r="D322" s="666">
        <f t="shared" ref="D322:D327" si="186">G322*1.06</f>
        <v>1829.27851258229</v>
      </c>
      <c r="E322" s="538">
        <v>0.06</v>
      </c>
      <c r="F322" s="668">
        <f t="shared" ref="F322:F327" si="187">G322*1.15</f>
        <v>1984.5946127072011</v>
      </c>
      <c r="G322" s="645">
        <f t="shared" ref="G322:G327" si="188">J322*1.053</f>
        <v>1725.7344458323489</v>
      </c>
      <c r="H322" s="647">
        <v>5.2999999999999999E-2</v>
      </c>
      <c r="I322" s="511">
        <f t="shared" si="181"/>
        <v>1884.7052352395074</v>
      </c>
      <c r="J322" s="511">
        <f>N322*1.03</f>
        <v>1638.8741175995717</v>
      </c>
      <c r="K322" s="512">
        <v>0.03</v>
      </c>
      <c r="L322" s="312" t="s">
        <v>19</v>
      </c>
      <c r="M322" s="513">
        <f t="shared" si="170"/>
        <v>1829.8109079995218</v>
      </c>
      <c r="N322" s="513">
        <f t="shared" si="171"/>
        <v>1591.1399199995842</v>
      </c>
      <c r="O322" s="503">
        <v>5.5E-2</v>
      </c>
      <c r="P322" s="513">
        <f t="shared" si="182"/>
        <v>1742.6770552376397</v>
      </c>
      <c r="Q322" s="513">
        <f t="shared" si="182"/>
        <v>1515.3713523805563</v>
      </c>
      <c r="R322" s="503">
        <f>(Q322-T322)/T322</f>
        <v>5.4999999999999945E-2</v>
      </c>
      <c r="S322" s="513">
        <f t="shared" ref="S322:S339" si="189">T322*1.15</f>
        <v>1651.8265926423126</v>
      </c>
      <c r="T322" s="513">
        <f t="shared" si="183"/>
        <v>1436.3709501237502</v>
      </c>
      <c r="U322" s="515">
        <f t="shared" si="184"/>
        <v>5.4999999999999952E-2</v>
      </c>
      <c r="V322" s="257">
        <v>1565.7124100875001</v>
      </c>
      <c r="W322" s="257">
        <v>1361.4890522500002</v>
      </c>
      <c r="X322" s="360">
        <v>9.0000000000000135E-2</v>
      </c>
      <c r="Y322" s="869"/>
    </row>
    <row r="323" spans="1:25" x14ac:dyDescent="0.2">
      <c r="A323" s="235" t="s">
        <v>310</v>
      </c>
      <c r="B323" s="312" t="s">
        <v>19</v>
      </c>
      <c r="C323" s="666">
        <f t="shared" si="185"/>
        <v>249.05631081836597</v>
      </c>
      <c r="D323" s="666">
        <f t="shared" si="186"/>
        <v>216.5707050594487</v>
      </c>
      <c r="E323" s="538">
        <v>0.06</v>
      </c>
      <c r="F323" s="668">
        <f t="shared" si="187"/>
        <v>234.95878379091127</v>
      </c>
      <c r="G323" s="645">
        <f t="shared" si="188"/>
        <v>204.31198590514026</v>
      </c>
      <c r="H323" s="647">
        <v>5.2999999999999999E-2</v>
      </c>
      <c r="I323" s="511">
        <f t="shared" si="181"/>
        <v>223.13274813951691</v>
      </c>
      <c r="J323" s="511">
        <f>N323*1.03</f>
        <v>194.02847664305818</v>
      </c>
      <c r="K323" s="512">
        <v>0.03</v>
      </c>
      <c r="L323" s="312" t="s">
        <v>19</v>
      </c>
      <c r="M323" s="513">
        <f t="shared" si="170"/>
        <v>216.63373605778341</v>
      </c>
      <c r="N323" s="513">
        <f t="shared" si="171"/>
        <v>188.37716178937688</v>
      </c>
      <c r="O323" s="503">
        <v>5.5E-2</v>
      </c>
      <c r="P323" s="513">
        <f t="shared" si="182"/>
        <v>206.31784386455561</v>
      </c>
      <c r="Q323" s="513">
        <f t="shared" si="182"/>
        <v>179.40682075178751</v>
      </c>
      <c r="R323" s="503">
        <f>(Q323-T323)/T323</f>
        <v>5.4999999999999945E-2</v>
      </c>
      <c r="S323" s="513">
        <f t="shared" si="189"/>
        <v>195.56193731237499</v>
      </c>
      <c r="T323" s="513">
        <f t="shared" si="183"/>
        <v>170.05385853250002</v>
      </c>
      <c r="U323" s="515">
        <f t="shared" si="184"/>
        <v>5.4999999999999924E-2</v>
      </c>
      <c r="V323" s="257">
        <v>185.36676522500002</v>
      </c>
      <c r="W323" s="257">
        <v>161.18849150000003</v>
      </c>
      <c r="X323" s="360">
        <v>9.0000000000000052E-2</v>
      </c>
      <c r="Y323" s="869"/>
    </row>
    <row r="324" spans="1:25" x14ac:dyDescent="0.2">
      <c r="A324" s="235" t="s">
        <v>311</v>
      </c>
      <c r="B324" s="312" t="s">
        <v>19</v>
      </c>
      <c r="C324" s="666">
        <f t="shared" si="185"/>
        <v>249.05631081836597</v>
      </c>
      <c r="D324" s="666">
        <f t="shared" si="186"/>
        <v>216.5707050594487</v>
      </c>
      <c r="E324" s="538">
        <v>0.06</v>
      </c>
      <c r="F324" s="668">
        <f t="shared" si="187"/>
        <v>234.95878379091127</v>
      </c>
      <c r="G324" s="645">
        <f t="shared" si="188"/>
        <v>204.31198590514026</v>
      </c>
      <c r="H324" s="647">
        <v>5.2999999999999999E-2</v>
      </c>
      <c r="I324" s="511">
        <f t="shared" si="181"/>
        <v>223.13274813951691</v>
      </c>
      <c r="J324" s="511">
        <f>N324*1.03</f>
        <v>194.02847664305818</v>
      </c>
      <c r="K324" s="512">
        <v>0.03</v>
      </c>
      <c r="L324" s="312" t="s">
        <v>19</v>
      </c>
      <c r="M324" s="513">
        <f t="shared" si="170"/>
        <v>216.63373605778341</v>
      </c>
      <c r="N324" s="513">
        <f t="shared" si="171"/>
        <v>188.37716178937688</v>
      </c>
      <c r="O324" s="503">
        <v>5.5E-2</v>
      </c>
      <c r="P324" s="513">
        <f t="shared" si="182"/>
        <v>206.31784386455561</v>
      </c>
      <c r="Q324" s="513">
        <f t="shared" si="182"/>
        <v>179.40682075178751</v>
      </c>
      <c r="R324" s="503">
        <f>(Q324-T324)/T324</f>
        <v>5.4999999999999945E-2</v>
      </c>
      <c r="S324" s="513">
        <f t="shared" si="189"/>
        <v>195.56193731237499</v>
      </c>
      <c r="T324" s="513">
        <f t="shared" si="183"/>
        <v>170.05385853250002</v>
      </c>
      <c r="U324" s="515">
        <f t="shared" si="184"/>
        <v>5.4999999999999924E-2</v>
      </c>
      <c r="V324" s="257">
        <v>185.36676522500002</v>
      </c>
      <c r="W324" s="257">
        <v>161.18849150000003</v>
      </c>
      <c r="X324" s="360">
        <v>9.0000000000000052E-2</v>
      </c>
      <c r="Y324" s="868"/>
    </row>
    <row r="325" spans="1:25" x14ac:dyDescent="0.2">
      <c r="A325" s="399" t="s">
        <v>312</v>
      </c>
      <c r="B325" s="312"/>
      <c r="C325" s="666"/>
      <c r="D325" s="666"/>
      <c r="E325" s="538"/>
      <c r="F325" s="668"/>
      <c r="G325" s="645"/>
      <c r="H325" s="647"/>
      <c r="I325" s="399"/>
      <c r="J325" s="399"/>
      <c r="K325" s="512"/>
      <c r="L325" s="312"/>
      <c r="M325" s="513"/>
      <c r="N325" s="513"/>
      <c r="O325" s="503"/>
      <c r="P325" s="513"/>
      <c r="Q325" s="513"/>
      <c r="R325" s="503"/>
      <c r="S325" s="513"/>
      <c r="T325" s="513"/>
      <c r="U325" s="312"/>
      <c r="V325" s="165"/>
      <c r="W325" s="257"/>
      <c r="X325" s="360"/>
      <c r="Y325" s="869"/>
    </row>
    <row r="326" spans="1:25" x14ac:dyDescent="0.2">
      <c r="A326" s="235" t="s">
        <v>313</v>
      </c>
      <c r="B326" s="312" t="s">
        <v>19</v>
      </c>
      <c r="C326" s="666">
        <f t="shared" si="185"/>
        <v>249.05631081836597</v>
      </c>
      <c r="D326" s="666">
        <f t="shared" si="186"/>
        <v>216.5707050594487</v>
      </c>
      <c r="E326" s="538">
        <v>0.06</v>
      </c>
      <c r="F326" s="668">
        <f t="shared" si="187"/>
        <v>234.95878379091127</v>
      </c>
      <c r="G326" s="645">
        <f t="shared" si="188"/>
        <v>204.31198590514026</v>
      </c>
      <c r="H326" s="647">
        <v>5.2999999999999999E-2</v>
      </c>
      <c r="I326" s="511">
        <f t="shared" ref="I326:I327" si="190">J326*1.15</f>
        <v>223.13274813951691</v>
      </c>
      <c r="J326" s="511">
        <f>N326*1.03</f>
        <v>194.02847664305818</v>
      </c>
      <c r="K326" s="512">
        <v>0.03</v>
      </c>
      <c r="L326" s="312" t="s">
        <v>19</v>
      </c>
      <c r="M326" s="513">
        <f t="shared" si="170"/>
        <v>216.63373605778341</v>
      </c>
      <c r="N326" s="513">
        <f t="shared" si="171"/>
        <v>188.37716178937688</v>
      </c>
      <c r="O326" s="503">
        <v>5.5E-2</v>
      </c>
      <c r="P326" s="513">
        <f>S326*1.055</f>
        <v>206.31784386455561</v>
      </c>
      <c r="Q326" s="513">
        <f>T326*1.055</f>
        <v>179.40682075178751</v>
      </c>
      <c r="R326" s="503">
        <f>(Q326-T326)/T326</f>
        <v>5.4999999999999945E-2</v>
      </c>
      <c r="S326" s="513">
        <f t="shared" si="189"/>
        <v>195.56193731237499</v>
      </c>
      <c r="T326" s="513">
        <f t="shared" si="183"/>
        <v>170.05385853250002</v>
      </c>
      <c r="U326" s="515">
        <f t="shared" si="184"/>
        <v>5.4999999999999924E-2</v>
      </c>
      <c r="V326" s="257">
        <v>185.36676522500002</v>
      </c>
      <c r="W326" s="257">
        <v>161.18849150000003</v>
      </c>
      <c r="X326" s="360">
        <v>9.0000000000000052E-2</v>
      </c>
      <c r="Y326" s="868"/>
    </row>
    <row r="327" spans="1:25" ht="25.5" x14ac:dyDescent="0.2">
      <c r="A327" s="235" t="s">
        <v>887</v>
      </c>
      <c r="B327" s="312" t="s">
        <v>19</v>
      </c>
      <c r="C327" s="666">
        <f t="shared" si="185"/>
        <v>2103.6702894696332</v>
      </c>
      <c r="D327" s="666">
        <f t="shared" si="186"/>
        <v>1829.27851258229</v>
      </c>
      <c r="E327" s="538">
        <v>0.06</v>
      </c>
      <c r="F327" s="668">
        <f t="shared" si="187"/>
        <v>1984.5946127072011</v>
      </c>
      <c r="G327" s="645">
        <f t="shared" si="188"/>
        <v>1725.7344458323489</v>
      </c>
      <c r="H327" s="647">
        <v>5.2999999999999999E-2</v>
      </c>
      <c r="I327" s="511">
        <f t="shared" si="190"/>
        <v>1884.7052352395074</v>
      </c>
      <c r="J327" s="511">
        <f>N327*1.03</f>
        <v>1638.8741175995717</v>
      </c>
      <c r="K327" s="512">
        <v>0.03</v>
      </c>
      <c r="L327" s="312" t="s">
        <v>19</v>
      </c>
      <c r="M327" s="513">
        <f t="shared" si="170"/>
        <v>1829.8109079995218</v>
      </c>
      <c r="N327" s="513">
        <f t="shared" si="171"/>
        <v>1591.1399199995842</v>
      </c>
      <c r="O327" s="503">
        <v>5.5E-2</v>
      </c>
      <c r="P327" s="513">
        <f>S327*1.055</f>
        <v>1742.6770552376397</v>
      </c>
      <c r="Q327" s="513">
        <f>T327*1.055</f>
        <v>1515.3713523805563</v>
      </c>
      <c r="R327" s="503">
        <f>(Q327-T327)/T327</f>
        <v>5.4999999999999945E-2</v>
      </c>
      <c r="S327" s="513">
        <f t="shared" si="189"/>
        <v>1651.8265926423126</v>
      </c>
      <c r="T327" s="513">
        <f t="shared" si="183"/>
        <v>1436.3709501237502</v>
      </c>
      <c r="U327" s="515">
        <f t="shared" si="184"/>
        <v>5.4999999999999952E-2</v>
      </c>
      <c r="V327" s="257">
        <v>1565.7124100875001</v>
      </c>
      <c r="W327" s="257">
        <v>1361.4890522500002</v>
      </c>
      <c r="X327" s="360">
        <v>9.0000000000000135E-2</v>
      </c>
    </row>
    <row r="328" spans="1:25" x14ac:dyDescent="0.2">
      <c r="A328" s="399" t="s">
        <v>315</v>
      </c>
      <c r="B328" s="312"/>
      <c r="C328" s="666"/>
      <c r="D328" s="666"/>
      <c r="E328" s="538"/>
      <c r="F328" s="780"/>
      <c r="G328" s="619"/>
      <c r="H328" s="647"/>
      <c r="I328" s="399"/>
      <c r="J328" s="399"/>
      <c r="K328" s="512"/>
      <c r="L328" s="312"/>
      <c r="M328" s="513"/>
      <c r="N328" s="513"/>
      <c r="O328" s="503"/>
      <c r="P328" s="513"/>
      <c r="Q328" s="513"/>
      <c r="R328" s="503"/>
      <c r="S328" s="513"/>
      <c r="T328" s="513"/>
      <c r="U328" s="554"/>
      <c r="V328" s="165"/>
      <c r="W328" s="257"/>
      <c r="X328" s="360"/>
    </row>
    <row r="329" spans="1:25" x14ac:dyDescent="0.2">
      <c r="A329" s="399" t="s">
        <v>316</v>
      </c>
      <c r="B329" s="312"/>
      <c r="C329" s="666">
        <f>D329*1.15</f>
        <v>1820.2974411682787</v>
      </c>
      <c r="D329" s="666">
        <f>G329*1.06</f>
        <v>1582.8673401463295</v>
      </c>
      <c r="E329" s="538">
        <v>0.06</v>
      </c>
      <c r="F329" s="668">
        <f>G329*1.15</f>
        <v>1717.2617369512063</v>
      </c>
      <c r="G329" s="645">
        <f>J329*1.053</f>
        <v>1493.2710756097447</v>
      </c>
      <c r="H329" s="647">
        <v>5.2999999999999999E-2</v>
      </c>
      <c r="I329" s="511">
        <f t="shared" ref="I329:I332" si="191">J329*1.15</f>
        <v>1630.8278603525225</v>
      </c>
      <c r="J329" s="511">
        <f t="shared" ref="J329:J334" si="192">N329*1.03</f>
        <v>1418.1111829152371</v>
      </c>
      <c r="K329" s="512">
        <v>0.03</v>
      </c>
      <c r="L329" s="312"/>
      <c r="M329" s="513">
        <f t="shared" si="170"/>
        <v>1583.3280197597308</v>
      </c>
      <c r="N329" s="513">
        <f t="shared" si="171"/>
        <v>1376.8069737041137</v>
      </c>
      <c r="O329" s="503">
        <v>5.5E-2</v>
      </c>
      <c r="P329" s="513">
        <f t="shared" ref="P329:Q332" si="193">S329*1.055</f>
        <v>1742.6770552376397</v>
      </c>
      <c r="Q329" s="513">
        <f t="shared" si="193"/>
        <v>1311.2447368610606</v>
      </c>
      <c r="R329" s="503">
        <f t="shared" ref="R329:R334" si="194">(Q329-T329)/T329</f>
        <v>5.4999999999999931E-2</v>
      </c>
      <c r="S329" s="513">
        <v>1651.8265926423126</v>
      </c>
      <c r="T329" s="513">
        <f t="shared" si="183"/>
        <v>1242.886006503375</v>
      </c>
      <c r="U329" s="503">
        <v>5.4999999999999952E-2</v>
      </c>
      <c r="V329" s="257">
        <v>1354.8046516387499</v>
      </c>
      <c r="W329" s="257">
        <v>1178.0910014250001</v>
      </c>
      <c r="X329" s="360">
        <v>9.0000000000000052E-2</v>
      </c>
    </row>
    <row r="330" spans="1:25" ht="25.5" x14ac:dyDescent="0.2">
      <c r="A330" s="235" t="s">
        <v>887</v>
      </c>
      <c r="B330" s="312" t="s">
        <v>19</v>
      </c>
      <c r="C330" s="666">
        <f t="shared" ref="C330:C331" si="195">D330*1.15</f>
        <v>2103.6702894696332</v>
      </c>
      <c r="D330" s="666">
        <f t="shared" ref="D330:D334" si="196">G330*1.06</f>
        <v>1829.27851258229</v>
      </c>
      <c r="E330" s="538">
        <v>0.06</v>
      </c>
      <c r="F330" s="668">
        <f t="shared" ref="F330:F331" si="197">G330*1.15</f>
        <v>1984.5946127072011</v>
      </c>
      <c r="G330" s="645">
        <f t="shared" ref="G330:G332" si="198">J330*1.053</f>
        <v>1725.7344458323489</v>
      </c>
      <c r="H330" s="647">
        <v>5.2999999999999999E-2</v>
      </c>
      <c r="I330" s="511">
        <f t="shared" si="191"/>
        <v>1884.7052352395074</v>
      </c>
      <c r="J330" s="511">
        <f t="shared" si="192"/>
        <v>1638.8741175995717</v>
      </c>
      <c r="K330" s="512">
        <v>0.03</v>
      </c>
      <c r="L330" s="312" t="s">
        <v>19</v>
      </c>
      <c r="M330" s="513">
        <f t="shared" si="170"/>
        <v>1829.8109079995218</v>
      </c>
      <c r="N330" s="513">
        <f t="shared" si="171"/>
        <v>1591.1399199995842</v>
      </c>
      <c r="O330" s="503">
        <v>5.5E-2</v>
      </c>
      <c r="P330" s="513">
        <f t="shared" si="193"/>
        <v>1742.6770552376397</v>
      </c>
      <c r="Q330" s="513">
        <f t="shared" si="193"/>
        <v>1515.3713523805563</v>
      </c>
      <c r="R330" s="503">
        <f t="shared" si="194"/>
        <v>5.4999999999999945E-2</v>
      </c>
      <c r="S330" s="513">
        <f t="shared" si="189"/>
        <v>1651.8265926423126</v>
      </c>
      <c r="T330" s="513">
        <f t="shared" si="183"/>
        <v>1436.3709501237502</v>
      </c>
      <c r="U330" s="515">
        <f t="shared" ref="U330:U334" si="199">(T330-W330)/W330</f>
        <v>5.4999999999999952E-2</v>
      </c>
      <c r="V330" s="257">
        <v>1565.7124100875001</v>
      </c>
      <c r="W330" s="257">
        <v>1361.4890522500002</v>
      </c>
      <c r="X330" s="360">
        <v>9.0000000000000135E-2</v>
      </c>
    </row>
    <row r="331" spans="1:25" ht="25.5" x14ac:dyDescent="0.2">
      <c r="A331" s="235" t="s">
        <v>888</v>
      </c>
      <c r="B331" s="312" t="s">
        <v>19</v>
      </c>
      <c r="C331" s="666">
        <f t="shared" si="195"/>
        <v>2845.3257616089045</v>
      </c>
      <c r="D331" s="666">
        <f t="shared" si="196"/>
        <v>2474.1963144425258</v>
      </c>
      <c r="E331" s="538">
        <v>0.06</v>
      </c>
      <c r="F331" s="668">
        <f t="shared" si="197"/>
        <v>2684.2695864234947</v>
      </c>
      <c r="G331" s="645">
        <f t="shared" si="198"/>
        <v>2334.1474664552129</v>
      </c>
      <c r="H331" s="647">
        <v>5.2999999999999999E-2</v>
      </c>
      <c r="I331" s="511">
        <f t="shared" si="191"/>
        <v>2549.1638997374121</v>
      </c>
      <c r="J331" s="511">
        <f t="shared" si="192"/>
        <v>2216.6642606412279</v>
      </c>
      <c r="K331" s="512">
        <v>0.03</v>
      </c>
      <c r="L331" s="312" t="s">
        <v>19</v>
      </c>
      <c r="M331" s="513">
        <f t="shared" si="170"/>
        <v>2474.9164075120502</v>
      </c>
      <c r="N331" s="513">
        <f t="shared" si="171"/>
        <v>2152.101223923522</v>
      </c>
      <c r="O331" s="503">
        <v>5.5E-2</v>
      </c>
      <c r="P331" s="513">
        <f t="shared" si="193"/>
        <v>2357.0632452495715</v>
      </c>
      <c r="Q331" s="513">
        <f t="shared" si="193"/>
        <v>2049.6202132604972</v>
      </c>
      <c r="R331" s="503">
        <f t="shared" si="194"/>
        <v>5.4999999999999834E-2</v>
      </c>
      <c r="S331" s="513">
        <f t="shared" si="189"/>
        <v>2234.1831708526747</v>
      </c>
      <c r="T331" s="513">
        <f t="shared" si="183"/>
        <v>1942.7679746545</v>
      </c>
      <c r="U331" s="515">
        <f t="shared" si="199"/>
        <v>5.4999999999999931E-2</v>
      </c>
      <c r="V331" s="257">
        <v>2117.7091666850001</v>
      </c>
      <c r="W331" s="257">
        <v>1841.4862319000001</v>
      </c>
      <c r="X331" s="360">
        <v>9.0000000000000135E-2</v>
      </c>
    </row>
    <row r="332" spans="1:25" x14ac:dyDescent="0.2">
      <c r="A332" s="235" t="s">
        <v>319</v>
      </c>
      <c r="B332" s="312" t="s">
        <v>19</v>
      </c>
      <c r="C332" s="666">
        <f>D332*1.15</f>
        <v>1199.5008215383468</v>
      </c>
      <c r="D332" s="666">
        <f t="shared" si="196"/>
        <v>1043.0441926420408</v>
      </c>
      <c r="E332" s="538">
        <v>0.06</v>
      </c>
      <c r="F332" s="668">
        <f>G332*1.15</f>
        <v>1131.6045486210819</v>
      </c>
      <c r="G332" s="645">
        <f t="shared" si="198"/>
        <v>984.00395532267999</v>
      </c>
      <c r="H332" s="647">
        <v>5.2999999999999999E-2</v>
      </c>
      <c r="I332" s="511">
        <f t="shared" si="191"/>
        <v>1074.6481943220151</v>
      </c>
      <c r="J332" s="511">
        <f t="shared" si="192"/>
        <v>934.47669071479584</v>
      </c>
      <c r="K332" s="512">
        <v>0.03</v>
      </c>
      <c r="L332" s="312" t="s">
        <v>19</v>
      </c>
      <c r="M332" s="513">
        <f t="shared" si="170"/>
        <v>1043.3477614776846</v>
      </c>
      <c r="N332" s="513">
        <f t="shared" si="171"/>
        <v>907.25892302407362</v>
      </c>
      <c r="O332" s="503">
        <v>5.5E-2</v>
      </c>
      <c r="P332" s="513">
        <f t="shared" si="193"/>
        <v>993.6645347406519</v>
      </c>
      <c r="Q332" s="513">
        <f t="shared" si="193"/>
        <v>864.05611716578437</v>
      </c>
      <c r="R332" s="503">
        <f t="shared" si="194"/>
        <v>5.4999999999999993E-2</v>
      </c>
      <c r="S332" s="513">
        <f t="shared" si="189"/>
        <v>941.86211823758481</v>
      </c>
      <c r="T332" s="513">
        <f t="shared" si="183"/>
        <v>819.01053759789988</v>
      </c>
      <c r="U332" s="515">
        <f t="shared" si="199"/>
        <v>5.4999999999999917E-2</v>
      </c>
      <c r="V332" s="257">
        <v>892.76030164699989</v>
      </c>
      <c r="W332" s="257">
        <v>776.31330577999995</v>
      </c>
      <c r="X332" s="360">
        <v>9.0000000000000011E-2</v>
      </c>
    </row>
    <row r="333" spans="1:25" x14ac:dyDescent="0.2">
      <c r="A333" s="235" t="s">
        <v>320</v>
      </c>
      <c r="B333" s="312" t="s">
        <v>19</v>
      </c>
      <c r="C333" s="666">
        <f>D333*1.15</f>
        <v>1149.7465951710444</v>
      </c>
      <c r="D333" s="666">
        <f t="shared" si="196"/>
        <v>999.77964797482139</v>
      </c>
      <c r="E333" s="538">
        <v>0.06</v>
      </c>
      <c r="F333" s="668">
        <f>G333*1.15</f>
        <v>1084.6665992179664</v>
      </c>
      <c r="G333" s="645">
        <f>J333*1.053</f>
        <v>943.18834714605782</v>
      </c>
      <c r="H333" s="647">
        <v>5.2999999999999999E-2</v>
      </c>
      <c r="I333" s="511">
        <f t="shared" ref="I333:I334" si="200">J333*1.15</f>
        <v>1030.0727437967394</v>
      </c>
      <c r="J333" s="511">
        <f t="shared" si="192"/>
        <v>895.71542938846903</v>
      </c>
      <c r="K333" s="512">
        <v>0.03</v>
      </c>
      <c r="L333" s="312" t="s">
        <v>19</v>
      </c>
      <c r="M333" s="513">
        <f t="shared" si="170"/>
        <v>1000.0706250453779</v>
      </c>
      <c r="N333" s="513">
        <f t="shared" si="171"/>
        <v>869.62663047424178</v>
      </c>
      <c r="O333" s="503">
        <v>5.5E-2</v>
      </c>
      <c r="P333" s="513">
        <f>S333*1.055</f>
        <v>952.44821432893127</v>
      </c>
      <c r="Q333" s="513">
        <f>T333*1.055</f>
        <v>828.21583854689686</v>
      </c>
      <c r="R333" s="503">
        <f t="shared" si="194"/>
        <v>5.4999999999999952E-2</v>
      </c>
      <c r="S333" s="513">
        <f t="shared" si="189"/>
        <v>902.79451595159367</v>
      </c>
      <c r="T333" s="513">
        <f t="shared" si="183"/>
        <v>785.03870952312502</v>
      </c>
      <c r="U333" s="515">
        <f t="shared" si="199"/>
        <v>5.4999999999999903E-2</v>
      </c>
      <c r="V333" s="257">
        <v>855.72939900624999</v>
      </c>
      <c r="W333" s="257">
        <v>744.11252087500009</v>
      </c>
      <c r="X333" s="360">
        <v>9.0000000000000149E-2</v>
      </c>
    </row>
    <row r="334" spans="1:25" x14ac:dyDescent="0.2">
      <c r="A334" s="235" t="s">
        <v>528</v>
      </c>
      <c r="B334" s="312" t="s">
        <v>19</v>
      </c>
      <c r="C334" s="666">
        <f>D334*1.15</f>
        <v>249.05631081836597</v>
      </c>
      <c r="D334" s="666">
        <f t="shared" si="196"/>
        <v>216.5707050594487</v>
      </c>
      <c r="E334" s="538">
        <v>0.06</v>
      </c>
      <c r="F334" s="668">
        <f>G334*1.15</f>
        <v>234.95878379091127</v>
      </c>
      <c r="G334" s="645">
        <f t="shared" ref="G334:G339" si="201">J334*1.053</f>
        <v>204.31198590514026</v>
      </c>
      <c r="H334" s="647">
        <v>5.2999999999999999E-2</v>
      </c>
      <c r="I334" s="511">
        <f t="shared" si="200"/>
        <v>223.13274813951691</v>
      </c>
      <c r="J334" s="511">
        <f t="shared" si="192"/>
        <v>194.02847664305818</v>
      </c>
      <c r="K334" s="512">
        <v>0.03</v>
      </c>
      <c r="L334" s="312" t="s">
        <v>19</v>
      </c>
      <c r="M334" s="513">
        <f t="shared" si="170"/>
        <v>216.63373605778341</v>
      </c>
      <c r="N334" s="513">
        <f t="shared" si="171"/>
        <v>188.37716178937688</v>
      </c>
      <c r="O334" s="503">
        <v>5.5E-2</v>
      </c>
      <c r="P334" s="513">
        <f>S334*1.055</f>
        <v>206.31784386455561</v>
      </c>
      <c r="Q334" s="513">
        <f>T334*1.055</f>
        <v>179.40682075178751</v>
      </c>
      <c r="R334" s="503">
        <f t="shared" si="194"/>
        <v>5.4999999999999945E-2</v>
      </c>
      <c r="S334" s="513">
        <f t="shared" si="189"/>
        <v>195.56193731237499</v>
      </c>
      <c r="T334" s="513">
        <f t="shared" si="183"/>
        <v>170.05385853250002</v>
      </c>
      <c r="U334" s="515">
        <f t="shared" si="199"/>
        <v>5.4999999999999924E-2</v>
      </c>
      <c r="V334" s="257">
        <v>185.36676522500002</v>
      </c>
      <c r="W334" s="257">
        <v>161.18849150000003</v>
      </c>
      <c r="X334" s="360">
        <v>9.0000000000000052E-2</v>
      </c>
    </row>
    <row r="335" spans="1:25" x14ac:dyDescent="0.2">
      <c r="A335" s="399" t="s">
        <v>322</v>
      </c>
      <c r="B335" s="312"/>
      <c r="C335" s="666"/>
      <c r="D335" s="666"/>
      <c r="E335" s="538"/>
      <c r="F335" s="668"/>
      <c r="G335" s="645"/>
      <c r="H335" s="647"/>
      <c r="I335" s="399"/>
      <c r="J335" s="399"/>
      <c r="K335" s="512"/>
      <c r="L335" s="312"/>
      <c r="M335" s="513"/>
      <c r="N335" s="513"/>
      <c r="O335" s="503"/>
      <c r="P335" s="513"/>
      <c r="Q335" s="513"/>
      <c r="R335" s="503"/>
      <c r="S335" s="513"/>
      <c r="T335" s="513"/>
      <c r="U335" s="312"/>
      <c r="V335" s="165"/>
      <c r="W335" s="257"/>
      <c r="X335" s="360"/>
    </row>
    <row r="336" spans="1:25" x14ac:dyDescent="0.2">
      <c r="A336" s="399" t="s">
        <v>316</v>
      </c>
      <c r="B336" s="312"/>
      <c r="C336" s="666">
        <f t="shared" ref="C336:C339" si="202">D336*1.15</f>
        <v>1820.2974411682787</v>
      </c>
      <c r="D336" s="666">
        <f>G336*1.06</f>
        <v>1582.8673401463295</v>
      </c>
      <c r="E336" s="538">
        <v>0.06</v>
      </c>
      <c r="F336" s="668">
        <f t="shared" ref="F336:F339" si="203">G336*1.15</f>
        <v>1717.2617369512063</v>
      </c>
      <c r="G336" s="645">
        <f t="shared" si="201"/>
        <v>1493.2710756097447</v>
      </c>
      <c r="H336" s="647">
        <v>5.2999999999999999E-2</v>
      </c>
      <c r="I336" s="511">
        <f t="shared" ref="I336:I339" si="204">J336*1.15</f>
        <v>1630.8278603525225</v>
      </c>
      <c r="J336" s="511">
        <f>N336*1.03</f>
        <v>1418.1111829152371</v>
      </c>
      <c r="K336" s="512">
        <v>0.03</v>
      </c>
      <c r="L336" s="312"/>
      <c r="M336" s="513">
        <f t="shared" si="170"/>
        <v>1583.3280197597308</v>
      </c>
      <c r="N336" s="513">
        <f t="shared" si="171"/>
        <v>1376.8069737041137</v>
      </c>
      <c r="O336" s="503">
        <v>5.5E-2</v>
      </c>
      <c r="P336" s="513">
        <f t="shared" ref="P336:Q339" si="205">S336*1.055</f>
        <v>1507.9314473902195</v>
      </c>
      <c r="Q336" s="513">
        <f t="shared" si="205"/>
        <v>1311.2447368610606</v>
      </c>
      <c r="R336" s="503">
        <f>(Q336-T336)/T336</f>
        <v>5.4999999999999931E-2</v>
      </c>
      <c r="S336" s="513">
        <f>T336*1.15</f>
        <v>1429.3189074788811</v>
      </c>
      <c r="T336" s="513">
        <f>W336*1.055</f>
        <v>1242.886006503375</v>
      </c>
      <c r="U336" s="519">
        <v>5.5E-2</v>
      </c>
      <c r="V336" s="257">
        <v>1354.8046516387499</v>
      </c>
      <c r="W336" s="257">
        <v>1178.0910014250001</v>
      </c>
      <c r="X336" s="360">
        <v>9.0000000000000052E-2</v>
      </c>
    </row>
    <row r="337" spans="1:24" ht="25.5" x14ac:dyDescent="0.2">
      <c r="A337" s="235" t="s">
        <v>889</v>
      </c>
      <c r="B337" s="312" t="s">
        <v>19</v>
      </c>
      <c r="C337" s="666">
        <f t="shared" si="202"/>
        <v>2103.6702894696332</v>
      </c>
      <c r="D337" s="666">
        <f t="shared" ref="D337:D339" si="206">G337*1.06</f>
        <v>1829.27851258229</v>
      </c>
      <c r="E337" s="538">
        <v>0.06</v>
      </c>
      <c r="F337" s="668">
        <f t="shared" si="203"/>
        <v>1984.5946127072011</v>
      </c>
      <c r="G337" s="645">
        <f t="shared" si="201"/>
        <v>1725.7344458323489</v>
      </c>
      <c r="H337" s="647">
        <v>5.2999999999999999E-2</v>
      </c>
      <c r="I337" s="511">
        <f t="shared" si="204"/>
        <v>1884.7052352395074</v>
      </c>
      <c r="J337" s="511">
        <f>N337*1.03</f>
        <v>1638.8741175995717</v>
      </c>
      <c r="K337" s="512">
        <v>0.03</v>
      </c>
      <c r="L337" s="312" t="s">
        <v>19</v>
      </c>
      <c r="M337" s="513">
        <f t="shared" si="170"/>
        <v>1829.8109079995218</v>
      </c>
      <c r="N337" s="513">
        <f t="shared" si="171"/>
        <v>1591.1399199995842</v>
      </c>
      <c r="O337" s="503">
        <v>5.5E-2</v>
      </c>
      <c r="P337" s="513">
        <f t="shared" si="205"/>
        <v>1742.6770552376397</v>
      </c>
      <c r="Q337" s="513">
        <f t="shared" si="205"/>
        <v>1515.3713523805563</v>
      </c>
      <c r="R337" s="503">
        <f>(Q337-T337)/T337</f>
        <v>5.4999999999999945E-2</v>
      </c>
      <c r="S337" s="513">
        <f t="shared" si="189"/>
        <v>1651.8265926423126</v>
      </c>
      <c r="T337" s="513">
        <f t="shared" ref="T337:T339" si="207">W337*1.055</f>
        <v>1436.3709501237502</v>
      </c>
      <c r="U337" s="515">
        <f t="shared" ref="U337:U339" si="208">(T337-W337)/W337</f>
        <v>5.4999999999999952E-2</v>
      </c>
      <c r="V337" s="257">
        <v>1565.7124100875001</v>
      </c>
      <c r="W337" s="257">
        <v>1361.4890522500002</v>
      </c>
      <c r="X337" s="360">
        <v>9.0000000000000135E-2</v>
      </c>
    </row>
    <row r="338" spans="1:24" x14ac:dyDescent="0.2">
      <c r="A338" s="235" t="s">
        <v>324</v>
      </c>
      <c r="B338" s="312" t="s">
        <v>19</v>
      </c>
      <c r="C338" s="666">
        <f t="shared" si="202"/>
        <v>716.74984105743488</v>
      </c>
      <c r="D338" s="666">
        <f t="shared" si="206"/>
        <v>623.26073135429124</v>
      </c>
      <c r="E338" s="538">
        <v>0.06</v>
      </c>
      <c r="F338" s="668">
        <f t="shared" si="203"/>
        <v>676.17909533720274</v>
      </c>
      <c r="G338" s="645">
        <f t="shared" si="201"/>
        <v>587.98182203235024</v>
      </c>
      <c r="H338" s="647">
        <v>5.2999999999999999E-2</v>
      </c>
      <c r="I338" s="511">
        <f t="shared" si="204"/>
        <v>642.14538968395323</v>
      </c>
      <c r="J338" s="511">
        <f>N338*1.03</f>
        <v>558.38729537735071</v>
      </c>
      <c r="K338" s="512">
        <v>0.03</v>
      </c>
      <c r="L338" s="312" t="s">
        <v>19</v>
      </c>
      <c r="M338" s="513">
        <f t="shared" si="170"/>
        <v>623.44212590675079</v>
      </c>
      <c r="N338" s="513">
        <f t="shared" si="171"/>
        <v>542.12358774500069</v>
      </c>
      <c r="O338" s="503">
        <v>5.5E-2</v>
      </c>
      <c r="P338" s="513">
        <f t="shared" si="205"/>
        <v>593.75440562547681</v>
      </c>
      <c r="Q338" s="513">
        <f t="shared" si="205"/>
        <v>516.30817880476252</v>
      </c>
      <c r="R338" s="503">
        <f>(Q338-T338)/T338</f>
        <v>5.4999999999999924E-2</v>
      </c>
      <c r="S338" s="513">
        <f t="shared" si="189"/>
        <v>562.800384479125</v>
      </c>
      <c r="T338" s="513">
        <f t="shared" si="207"/>
        <v>489.39163867750005</v>
      </c>
      <c r="U338" s="515">
        <f t="shared" si="208"/>
        <v>5.4999999999999979E-2</v>
      </c>
      <c r="V338" s="257">
        <v>533.46008007500006</v>
      </c>
      <c r="W338" s="257">
        <v>463.87833050000006</v>
      </c>
      <c r="X338" s="360">
        <v>9.000000000000008E-2</v>
      </c>
    </row>
    <row r="339" spans="1:24" x14ac:dyDescent="0.2">
      <c r="A339" s="235" t="s">
        <v>325</v>
      </c>
      <c r="B339" s="312" t="s">
        <v>19</v>
      </c>
      <c r="C339" s="666">
        <f t="shared" si="202"/>
        <v>249.05631081836597</v>
      </c>
      <c r="D339" s="666">
        <f t="shared" si="206"/>
        <v>216.5707050594487</v>
      </c>
      <c r="E339" s="538">
        <v>0.06</v>
      </c>
      <c r="F339" s="668">
        <f t="shared" si="203"/>
        <v>234.95878379091127</v>
      </c>
      <c r="G339" s="645">
        <f t="shared" si="201"/>
        <v>204.31198590514026</v>
      </c>
      <c r="H339" s="647">
        <v>5.2999999999999999E-2</v>
      </c>
      <c r="I339" s="511">
        <f t="shared" si="204"/>
        <v>223.13274813951691</v>
      </c>
      <c r="J339" s="511">
        <f>N339*1.03</f>
        <v>194.02847664305818</v>
      </c>
      <c r="K339" s="512">
        <v>0.03</v>
      </c>
      <c r="L339" s="312" t="s">
        <v>19</v>
      </c>
      <c r="M339" s="513">
        <f t="shared" si="170"/>
        <v>216.63373605778341</v>
      </c>
      <c r="N339" s="513">
        <f t="shared" si="171"/>
        <v>188.37716178937688</v>
      </c>
      <c r="O339" s="503">
        <v>5.5E-2</v>
      </c>
      <c r="P339" s="513">
        <f t="shared" si="205"/>
        <v>206.31784386455561</v>
      </c>
      <c r="Q339" s="513">
        <f t="shared" si="205"/>
        <v>179.40682075178751</v>
      </c>
      <c r="R339" s="503">
        <f>(Q339-T339)/T339</f>
        <v>5.4999999999999945E-2</v>
      </c>
      <c r="S339" s="513">
        <f t="shared" si="189"/>
        <v>195.56193731237499</v>
      </c>
      <c r="T339" s="513">
        <f t="shared" si="207"/>
        <v>170.05385853250002</v>
      </c>
      <c r="U339" s="515">
        <f t="shared" si="208"/>
        <v>5.4999999999999924E-2</v>
      </c>
      <c r="V339" s="257">
        <v>185.36676522500002</v>
      </c>
      <c r="W339" s="257">
        <v>161.18849150000003</v>
      </c>
      <c r="X339" s="360">
        <v>9.0000000000000052E-2</v>
      </c>
    </row>
    <row r="340" spans="1:24" x14ac:dyDescent="0.2">
      <c r="A340" s="399" t="s">
        <v>562</v>
      </c>
      <c r="B340" s="312"/>
      <c r="C340" s="666"/>
      <c r="D340" s="666"/>
      <c r="E340" s="538"/>
      <c r="F340" s="780"/>
      <c r="G340" s="619"/>
      <c r="H340" s="647"/>
      <c r="I340" s="399"/>
      <c r="J340" s="399"/>
      <c r="K340" s="512"/>
      <c r="L340" s="312"/>
      <c r="M340" s="513"/>
      <c r="N340" s="513"/>
      <c r="O340" s="503"/>
      <c r="P340" s="513"/>
      <c r="Q340" s="513"/>
      <c r="R340" s="503"/>
      <c r="S340" s="513"/>
      <c r="T340" s="513"/>
      <c r="U340" s="312"/>
      <c r="V340" s="165"/>
      <c r="W340" s="257"/>
      <c r="X340" s="360"/>
    </row>
    <row r="341" spans="1:24" x14ac:dyDescent="0.2">
      <c r="A341" s="349" t="s">
        <v>517</v>
      </c>
      <c r="B341" s="312"/>
      <c r="C341" s="666"/>
      <c r="D341" s="666"/>
      <c r="E341" s="538"/>
      <c r="F341" s="646"/>
      <c r="G341" s="312"/>
      <c r="H341" s="647"/>
      <c r="I341" s="349"/>
      <c r="J341" s="349"/>
      <c r="K341" s="507"/>
      <c r="L341" s="312"/>
      <c r="M341" s="513"/>
      <c r="N341" s="513"/>
      <c r="O341" s="503"/>
      <c r="P341" s="513"/>
      <c r="Q341" s="513"/>
      <c r="R341" s="503"/>
      <c r="S341" s="513"/>
      <c r="T341" s="513"/>
      <c r="U341" s="312"/>
      <c r="V341" s="165"/>
      <c r="W341" s="257"/>
      <c r="X341" s="360"/>
    </row>
    <row r="342" spans="1:24" x14ac:dyDescent="0.2">
      <c r="A342" s="349" t="s">
        <v>316</v>
      </c>
      <c r="B342" s="312"/>
      <c r="C342" s="666">
        <f>D342*1.15</f>
        <v>737.91172064541195</v>
      </c>
      <c r="D342" s="666">
        <f>G342*1.06</f>
        <v>641.66236577861912</v>
      </c>
      <c r="E342" s="538">
        <v>0.06</v>
      </c>
      <c r="F342" s="668">
        <f>G342*1.15</f>
        <v>696.1431326843508</v>
      </c>
      <c r="G342" s="645">
        <f>J342*1.053</f>
        <v>605.34185450813118</v>
      </c>
      <c r="H342" s="647">
        <v>5.2999999999999999E-2</v>
      </c>
      <c r="I342" s="511">
        <f t="shared" ref="I342:I345" si="209">J342*1.15</f>
        <v>661.10458944382799</v>
      </c>
      <c r="J342" s="511">
        <f>N342*1.03</f>
        <v>574.87355603811136</v>
      </c>
      <c r="K342" s="512">
        <v>0.03</v>
      </c>
      <c r="L342" s="312"/>
      <c r="M342" s="513">
        <f t="shared" si="170"/>
        <v>641.84911596488143</v>
      </c>
      <c r="N342" s="513">
        <f t="shared" si="171"/>
        <v>558.12966605641873</v>
      </c>
      <c r="O342" s="503">
        <v>5.5E-2</v>
      </c>
      <c r="P342" s="513">
        <f t="shared" ref="P342:Q345" si="210">S342*1.055</f>
        <v>611.28487234750617</v>
      </c>
      <c r="Q342" s="513">
        <f t="shared" si="210"/>
        <v>531.55206291087495</v>
      </c>
      <c r="R342" s="503">
        <v>5.5E-2</v>
      </c>
      <c r="S342" s="513">
        <f>T342*1.15</f>
        <v>579.41694061374994</v>
      </c>
      <c r="T342" s="528">
        <f>W342*1.055</f>
        <v>503.84081792500001</v>
      </c>
      <c r="U342" s="519">
        <v>5.5E-2</v>
      </c>
      <c r="V342" s="257">
        <v>549.21037024999998</v>
      </c>
      <c r="W342" s="257">
        <v>477.57423500000004</v>
      </c>
      <c r="X342" s="360">
        <v>9.000000000000008E-2</v>
      </c>
    </row>
    <row r="343" spans="1:24" ht="25.5" x14ac:dyDescent="0.2">
      <c r="A343" s="235" t="s">
        <v>887</v>
      </c>
      <c r="B343" s="312" t="s">
        <v>19</v>
      </c>
      <c r="C343" s="666">
        <f t="shared" ref="C343:C345" si="211">D343*1.15</f>
        <v>2103.6702894696332</v>
      </c>
      <c r="D343" s="666">
        <f t="shared" ref="D343:D345" si="212">G343*1.06</f>
        <v>1829.27851258229</v>
      </c>
      <c r="E343" s="538">
        <v>0.06</v>
      </c>
      <c r="F343" s="668">
        <f t="shared" ref="F343:F345" si="213">G343*1.15</f>
        <v>1984.5946127072011</v>
      </c>
      <c r="G343" s="645">
        <f t="shared" ref="G343:G345" si="214">J343*1.053</f>
        <v>1725.7344458323489</v>
      </c>
      <c r="H343" s="647">
        <v>5.2999999999999999E-2</v>
      </c>
      <c r="I343" s="511">
        <f t="shared" si="209"/>
        <v>1884.7052352395074</v>
      </c>
      <c r="J343" s="511">
        <f>N343*1.03</f>
        <v>1638.8741175995717</v>
      </c>
      <c r="K343" s="512">
        <v>0.03</v>
      </c>
      <c r="L343" s="312" t="s">
        <v>19</v>
      </c>
      <c r="M343" s="513">
        <f t="shared" si="170"/>
        <v>1829.8109079995218</v>
      </c>
      <c r="N343" s="513">
        <f t="shared" si="171"/>
        <v>1591.1399199995842</v>
      </c>
      <c r="O343" s="503">
        <v>5.5E-2</v>
      </c>
      <c r="P343" s="513">
        <f t="shared" si="210"/>
        <v>1742.6770552376397</v>
      </c>
      <c r="Q343" s="513">
        <f t="shared" si="210"/>
        <v>1515.3713523805563</v>
      </c>
      <c r="R343" s="503">
        <f>(Q343-T343)/T343</f>
        <v>5.4999999999999945E-2</v>
      </c>
      <c r="S343" s="513">
        <f>T343*1.15</f>
        <v>1651.8265926423126</v>
      </c>
      <c r="T343" s="513">
        <f t="shared" ref="T343:T345" si="215">W343*1.055</f>
        <v>1436.3709501237502</v>
      </c>
      <c r="U343" s="515">
        <f t="shared" ref="U343:U345" si="216">(T343-W343)/W343</f>
        <v>5.4999999999999952E-2</v>
      </c>
      <c r="V343" s="257">
        <v>1565.7124100875001</v>
      </c>
      <c r="W343" s="257">
        <v>1361.4890522500002</v>
      </c>
      <c r="X343" s="360">
        <v>9.0000000000000135E-2</v>
      </c>
    </row>
    <row r="344" spans="1:24" x14ac:dyDescent="0.2">
      <c r="A344" s="235" t="s">
        <v>326</v>
      </c>
      <c r="B344" s="312" t="s">
        <v>19</v>
      </c>
      <c r="C344" s="666">
        <f t="shared" si="211"/>
        <v>249.05631081836597</v>
      </c>
      <c r="D344" s="666">
        <f t="shared" si="212"/>
        <v>216.5707050594487</v>
      </c>
      <c r="E344" s="538">
        <v>0.06</v>
      </c>
      <c r="F344" s="668">
        <f t="shared" si="213"/>
        <v>234.95878379091127</v>
      </c>
      <c r="G344" s="645">
        <f t="shared" si="214"/>
        <v>204.31198590514026</v>
      </c>
      <c r="H344" s="647">
        <v>5.2999999999999999E-2</v>
      </c>
      <c r="I344" s="511">
        <f t="shared" si="209"/>
        <v>223.13274813951691</v>
      </c>
      <c r="J344" s="511">
        <f>N344*1.03</f>
        <v>194.02847664305818</v>
      </c>
      <c r="K344" s="512">
        <v>0.03</v>
      </c>
      <c r="L344" s="312" t="s">
        <v>19</v>
      </c>
      <c r="M344" s="513">
        <f t="shared" si="170"/>
        <v>216.63373605778341</v>
      </c>
      <c r="N344" s="513">
        <f t="shared" si="171"/>
        <v>188.37716178937688</v>
      </c>
      <c r="O344" s="503">
        <v>5.5E-2</v>
      </c>
      <c r="P344" s="513">
        <f t="shared" si="210"/>
        <v>206.31784386455561</v>
      </c>
      <c r="Q344" s="513">
        <f t="shared" si="210"/>
        <v>179.40682075178751</v>
      </c>
      <c r="R344" s="503">
        <f>(Q344-T344)/T344</f>
        <v>5.4999999999999945E-2</v>
      </c>
      <c r="S344" s="513">
        <f t="shared" ref="S344:S345" si="217">T344*1.15</f>
        <v>195.56193731237499</v>
      </c>
      <c r="T344" s="513">
        <f t="shared" si="215"/>
        <v>170.05385853250002</v>
      </c>
      <c r="U344" s="515">
        <f t="shared" si="216"/>
        <v>5.4999999999999924E-2</v>
      </c>
      <c r="V344" s="257">
        <v>185.36676522500002</v>
      </c>
      <c r="W344" s="257">
        <v>161.18849150000003</v>
      </c>
      <c r="X344" s="360">
        <v>9.0000000000000052E-2</v>
      </c>
    </row>
    <row r="345" spans="1:24" ht="25.5" x14ac:dyDescent="0.2">
      <c r="A345" s="235" t="s">
        <v>725</v>
      </c>
      <c r="B345" s="312" t="s">
        <v>19</v>
      </c>
      <c r="C345" s="666">
        <f t="shared" si="211"/>
        <v>3117.006271654282</v>
      </c>
      <c r="D345" s="666">
        <f t="shared" si="212"/>
        <v>2710.4402362211149</v>
      </c>
      <c r="E345" s="538">
        <v>0.06</v>
      </c>
      <c r="F345" s="668">
        <f t="shared" si="213"/>
        <v>2940.5719543908317</v>
      </c>
      <c r="G345" s="645">
        <f t="shared" si="214"/>
        <v>2557.0190907746364</v>
      </c>
      <c r="H345" s="647">
        <v>5.2999999999999999E-2</v>
      </c>
      <c r="I345" s="511">
        <f t="shared" si="209"/>
        <v>2792.5659585857852</v>
      </c>
      <c r="J345" s="511">
        <f>N345*1.03</f>
        <v>2428.3182248572048</v>
      </c>
      <c r="K345" s="512">
        <v>0.03</v>
      </c>
      <c r="L345" s="312" t="s">
        <v>19</v>
      </c>
      <c r="M345" s="513">
        <f t="shared" si="170"/>
        <v>2711.2290860056169</v>
      </c>
      <c r="N345" s="513">
        <f t="shared" si="171"/>
        <v>2357.5905095701019</v>
      </c>
      <c r="O345" s="503">
        <v>5.5E-2</v>
      </c>
      <c r="P345" s="513">
        <f t="shared" si="210"/>
        <v>2582.1229390529688</v>
      </c>
      <c r="Q345" s="513">
        <f t="shared" si="210"/>
        <v>2245.3242948286684</v>
      </c>
      <c r="R345" s="503">
        <f>(Q345-T345)/T345</f>
        <v>5.4999999999999834E-2</v>
      </c>
      <c r="S345" s="513">
        <f t="shared" si="217"/>
        <v>2447.5098948369373</v>
      </c>
      <c r="T345" s="513">
        <f t="shared" si="215"/>
        <v>2128.26947377125</v>
      </c>
      <c r="U345" s="515">
        <f t="shared" si="216"/>
        <v>5.4999999999999903E-2</v>
      </c>
      <c r="V345" s="257">
        <v>2319.9145922624998</v>
      </c>
      <c r="W345" s="257">
        <v>2017.3170367500002</v>
      </c>
      <c r="X345" s="360">
        <v>9.0000000000000066E-2</v>
      </c>
    </row>
    <row r="346" spans="1:24" x14ac:dyDescent="0.2">
      <c r="A346" s="235" t="s">
        <v>328</v>
      </c>
      <c r="B346" s="312"/>
      <c r="C346" s="666"/>
      <c r="D346" s="666"/>
      <c r="E346" s="538"/>
      <c r="F346" s="780"/>
      <c r="G346" s="619"/>
      <c r="H346" s="647"/>
      <c r="I346" s="235"/>
      <c r="J346" s="235"/>
      <c r="K346" s="512"/>
      <c r="L346" s="312"/>
      <c r="M346" s="513"/>
      <c r="N346" s="513"/>
      <c r="O346" s="503"/>
      <c r="P346" s="513"/>
      <c r="Q346" s="513"/>
      <c r="R346" s="503"/>
      <c r="S346" s="513"/>
      <c r="T346" s="513"/>
      <c r="U346" s="515"/>
      <c r="V346" s="257">
        <v>1104.9840226274998</v>
      </c>
      <c r="W346" s="257">
        <v>960.85567185000002</v>
      </c>
      <c r="X346" s="360">
        <v>9.0000000000000052E-2</v>
      </c>
    </row>
    <row r="347" spans="1:24" x14ac:dyDescent="0.2">
      <c r="A347" s="235" t="s">
        <v>329</v>
      </c>
      <c r="B347" s="312"/>
      <c r="C347" s="666"/>
      <c r="D347" s="666"/>
      <c r="E347" s="538"/>
      <c r="F347" s="646"/>
      <c r="G347" s="312"/>
      <c r="H347" s="647"/>
      <c r="I347" s="235"/>
      <c r="J347" s="235"/>
      <c r="K347" s="512"/>
      <c r="L347" s="312"/>
      <c r="M347" s="513"/>
      <c r="N347" s="513"/>
      <c r="O347" s="503"/>
      <c r="P347" s="513"/>
      <c r="Q347" s="513"/>
      <c r="R347" s="503"/>
      <c r="S347" s="513"/>
      <c r="T347" s="513"/>
      <c r="U347" s="515"/>
      <c r="V347" s="257">
        <v>829.1714475</v>
      </c>
      <c r="W347" s="257">
        <v>721.01865000000009</v>
      </c>
      <c r="X347" s="360">
        <v>9.0000000000000122E-2</v>
      </c>
    </row>
    <row r="348" spans="1:24" x14ac:dyDescent="0.2">
      <c r="A348" s="235"/>
      <c r="B348" s="312"/>
      <c r="C348" s="666"/>
      <c r="D348" s="666"/>
      <c r="E348" s="538"/>
      <c r="F348" s="646"/>
      <c r="G348" s="312"/>
      <c r="H348" s="647"/>
      <c r="I348" s="235"/>
      <c r="J348" s="235"/>
      <c r="K348" s="512"/>
      <c r="L348" s="312"/>
      <c r="M348" s="513"/>
      <c r="N348" s="513"/>
      <c r="O348" s="503"/>
      <c r="P348" s="513"/>
      <c r="Q348" s="513"/>
      <c r="R348" s="503"/>
      <c r="S348" s="513"/>
      <c r="T348" s="513"/>
      <c r="U348" s="312"/>
      <c r="V348" s="165"/>
      <c r="W348" s="257"/>
      <c r="X348" s="360"/>
    </row>
    <row r="349" spans="1:24" s="269" customFormat="1" ht="12.75" x14ac:dyDescent="0.2">
      <c r="A349" s="399" t="s">
        <v>674</v>
      </c>
      <c r="B349" s="312"/>
      <c r="C349" s="666"/>
      <c r="D349" s="666"/>
      <c r="E349" s="538"/>
      <c r="F349" s="646"/>
      <c r="G349" s="312"/>
      <c r="H349" s="647"/>
      <c r="I349" s="399"/>
      <c r="J349" s="399"/>
      <c r="K349" s="512"/>
      <c r="L349" s="312"/>
      <c r="M349" s="513"/>
      <c r="N349" s="513"/>
      <c r="O349" s="503"/>
      <c r="P349" s="513"/>
      <c r="Q349" s="513"/>
      <c r="R349" s="503"/>
      <c r="S349" s="513"/>
      <c r="T349" s="513"/>
      <c r="U349" s="312"/>
      <c r="V349" s="255"/>
      <c r="W349" s="256"/>
      <c r="X349" s="593"/>
    </row>
    <row r="350" spans="1:24" x14ac:dyDescent="0.2">
      <c r="A350" s="235" t="s">
        <v>675</v>
      </c>
      <c r="B350" s="312" t="s">
        <v>19</v>
      </c>
      <c r="C350" s="666">
        <f>D350*1.15</f>
        <v>1305.6303256086942</v>
      </c>
      <c r="D350" s="666">
        <f>G350*1.06</f>
        <v>1135.3307179206038</v>
      </c>
      <c r="E350" s="538">
        <v>0.06</v>
      </c>
      <c r="F350" s="668">
        <f>G350*1.15</f>
        <v>1231.7267222723528</v>
      </c>
      <c r="G350" s="645">
        <f>J350*1.053</f>
        <v>1071.0667150194374</v>
      </c>
      <c r="H350" s="647">
        <v>5.2999999999999999E-2</v>
      </c>
      <c r="I350" s="511">
        <f>J350*1.15</f>
        <v>1169.7309803156249</v>
      </c>
      <c r="J350" s="511">
        <f>N350*1.03</f>
        <v>1017.1573741875</v>
      </c>
      <c r="K350" s="512">
        <v>0.03</v>
      </c>
      <c r="L350" s="312" t="s">
        <v>19</v>
      </c>
      <c r="M350" s="513">
        <f t="shared" si="170"/>
        <v>1135.6611459374999</v>
      </c>
      <c r="N350" s="513">
        <f t="shared" si="171"/>
        <v>987.53143124999997</v>
      </c>
      <c r="O350" s="503">
        <v>5.5E-2</v>
      </c>
      <c r="P350" s="513">
        <f>S350*1.055</f>
        <v>1081.5820437499997</v>
      </c>
      <c r="Q350" s="513">
        <f>T350*1.055</f>
        <v>940.50612499999988</v>
      </c>
      <c r="R350" s="503">
        <f>(Q350-T350)/T350</f>
        <v>5.4999999999999979E-2</v>
      </c>
      <c r="S350" s="513">
        <f>T350*1.15</f>
        <v>1025.1962499999997</v>
      </c>
      <c r="T350" s="513">
        <f t="shared" ref="T350" si="218">W350*1.055</f>
        <v>891.47499999999991</v>
      </c>
      <c r="U350" s="515">
        <f t="shared" ref="U350" si="219">(T350-W350)/W350</f>
        <v>5.4999999999999889E-2</v>
      </c>
      <c r="V350" s="594" t="s">
        <v>676</v>
      </c>
      <c r="W350" s="257">
        <v>845</v>
      </c>
      <c r="X350" s="360"/>
    </row>
    <row r="351" spans="1:24" x14ac:dyDescent="0.2">
      <c r="A351" s="235"/>
      <c r="B351" s="312"/>
      <c r="C351" s="666"/>
      <c r="D351" s="666"/>
      <c r="E351" s="538"/>
      <c r="F351" s="646"/>
      <c r="G351" s="312"/>
      <c r="H351" s="647"/>
      <c r="I351" s="235"/>
      <c r="J351" s="235"/>
      <c r="K351" s="512"/>
      <c r="L351" s="312"/>
      <c r="M351" s="513"/>
      <c r="N351" s="513"/>
      <c r="O351" s="503"/>
      <c r="P351" s="513"/>
      <c r="Q351" s="513"/>
      <c r="R351" s="503"/>
      <c r="S351" s="513"/>
      <c r="T351" s="513"/>
      <c r="U351" s="312"/>
      <c r="V351" s="165"/>
      <c r="W351" s="257"/>
      <c r="X351" s="360"/>
    </row>
    <row r="352" spans="1:24" x14ac:dyDescent="0.2">
      <c r="A352" s="399" t="s">
        <v>893</v>
      </c>
      <c r="B352" s="312"/>
      <c r="C352" s="666"/>
      <c r="D352" s="666"/>
      <c r="E352" s="538"/>
      <c r="F352" s="646"/>
      <c r="G352" s="312"/>
      <c r="H352" s="647"/>
      <c r="I352" s="399"/>
      <c r="J352" s="399"/>
      <c r="K352" s="512"/>
      <c r="L352" s="312"/>
      <c r="M352" s="513"/>
      <c r="N352" s="513"/>
      <c r="O352" s="503"/>
      <c r="P352" s="513"/>
      <c r="Q352" s="513"/>
      <c r="R352" s="503"/>
      <c r="S352" s="513"/>
      <c r="T352" s="513"/>
      <c r="U352" s="312"/>
      <c r="V352" s="165"/>
      <c r="W352" s="257"/>
      <c r="X352" s="360"/>
    </row>
    <row r="353" spans="1:24" x14ac:dyDescent="0.2">
      <c r="A353" s="238" t="s">
        <v>331</v>
      </c>
      <c r="B353" s="312"/>
      <c r="C353" s="666"/>
      <c r="D353" s="666"/>
      <c r="E353" s="538"/>
      <c r="F353" s="646"/>
      <c r="G353" s="312"/>
      <c r="H353" s="647"/>
      <c r="I353" s="238"/>
      <c r="J353" s="238"/>
      <c r="K353" s="507"/>
      <c r="L353" s="312"/>
      <c r="M353" s="513"/>
      <c r="N353" s="513"/>
      <c r="O353" s="503"/>
      <c r="P353" s="513"/>
      <c r="Q353" s="513"/>
      <c r="R353" s="503"/>
      <c r="S353" s="513"/>
      <c r="T353" s="513"/>
      <c r="U353" s="312"/>
      <c r="V353" s="165"/>
      <c r="W353" s="257"/>
      <c r="X353" s="360"/>
    </row>
    <row r="354" spans="1:24" x14ac:dyDescent="0.2">
      <c r="A354" s="238" t="s">
        <v>332</v>
      </c>
      <c r="B354" s="312" t="s">
        <v>45</v>
      </c>
      <c r="C354" s="666"/>
      <c r="D354" s="666" t="s">
        <v>1053</v>
      </c>
      <c r="E354" s="538">
        <v>0.06</v>
      </c>
      <c r="F354" s="786"/>
      <c r="G354" s="665" t="s">
        <v>962</v>
      </c>
      <c r="H354" s="647">
        <v>5.2999999999999999E-2</v>
      </c>
      <c r="I354" s="513"/>
      <c r="J354" s="513" t="s">
        <v>940</v>
      </c>
      <c r="K354" s="535">
        <v>0.03</v>
      </c>
      <c r="L354" s="312" t="s">
        <v>45</v>
      </c>
      <c r="M354" s="513"/>
      <c r="N354" s="513" t="s">
        <v>890</v>
      </c>
      <c r="O354" s="503">
        <v>0</v>
      </c>
      <c r="P354" s="513" t="s">
        <v>890</v>
      </c>
      <c r="Q354" s="513" t="s">
        <v>890</v>
      </c>
      <c r="R354" s="503">
        <v>0</v>
      </c>
      <c r="S354" s="513">
        <f>T354*1.15</f>
        <v>178.19198568549999</v>
      </c>
      <c r="T354" s="513">
        <f t="shared" ref="T354:T359" si="220">W354*1.055</f>
        <v>154.94955277</v>
      </c>
      <c r="U354" s="515">
        <f t="shared" ref="U354:U359" si="221">(T354-W354)/W354</f>
        <v>5.5000000000000021E-2</v>
      </c>
      <c r="V354" s="257">
        <v>168.90235609999999</v>
      </c>
      <c r="W354" s="257">
        <v>146.87161399999999</v>
      </c>
      <c r="X354" s="360">
        <v>9.0000000000000024E-2</v>
      </c>
    </row>
    <row r="355" spans="1:24" x14ac:dyDescent="0.2">
      <c r="A355" s="376" t="s">
        <v>333</v>
      </c>
      <c r="B355" s="312" t="s">
        <v>45</v>
      </c>
      <c r="C355" s="666"/>
      <c r="D355" s="666" t="s">
        <v>1054</v>
      </c>
      <c r="E355" s="538">
        <v>0.06</v>
      </c>
      <c r="F355" s="786"/>
      <c r="G355" s="665" t="s">
        <v>963</v>
      </c>
      <c r="H355" s="647">
        <v>5.2999999999999999E-2</v>
      </c>
      <c r="I355" s="513"/>
      <c r="J355" s="513" t="s">
        <v>941</v>
      </c>
      <c r="K355" s="535">
        <v>0.03</v>
      </c>
      <c r="L355" s="312" t="s">
        <v>45</v>
      </c>
      <c r="M355" s="513"/>
      <c r="N355" s="513" t="s">
        <v>891</v>
      </c>
      <c r="O355" s="503">
        <v>0</v>
      </c>
      <c r="P355" s="513" t="s">
        <v>891</v>
      </c>
      <c r="Q355" s="513" t="s">
        <v>891</v>
      </c>
      <c r="R355" s="503">
        <v>0</v>
      </c>
      <c r="S355" s="513">
        <f t="shared" ref="S355:S359" si="222">T355*1.15</f>
        <v>313.91478843750002</v>
      </c>
      <c r="T355" s="513">
        <f t="shared" si="220"/>
        <v>272.96938125000003</v>
      </c>
      <c r="U355" s="515">
        <f t="shared" si="221"/>
        <v>5.4999999999999945E-2</v>
      </c>
      <c r="V355" s="257">
        <v>297.54956250000004</v>
      </c>
      <c r="W355" s="257">
        <v>258.73875000000004</v>
      </c>
      <c r="X355" s="360">
        <v>9.0000000000000163E-2</v>
      </c>
    </row>
    <row r="356" spans="1:24" x14ac:dyDescent="0.2">
      <c r="A356" s="399" t="s">
        <v>893</v>
      </c>
      <c r="B356" s="312"/>
      <c r="C356" s="666"/>
      <c r="D356" s="666"/>
      <c r="E356" s="312"/>
      <c r="F356" s="786"/>
      <c r="G356" s="665"/>
      <c r="H356" s="647"/>
      <c r="I356" s="513"/>
      <c r="J356" s="513"/>
      <c r="K356" s="503"/>
      <c r="L356" s="312"/>
      <c r="M356" s="513"/>
      <c r="N356" s="513"/>
      <c r="O356" s="503"/>
      <c r="P356" s="513"/>
      <c r="Q356" s="513"/>
      <c r="R356" s="503"/>
      <c r="S356" s="513"/>
      <c r="T356" s="513"/>
      <c r="U356" s="515"/>
      <c r="V356" s="257"/>
      <c r="W356" s="257"/>
      <c r="X356" s="360"/>
    </row>
    <row r="357" spans="1:24" x14ac:dyDescent="0.2">
      <c r="A357" s="238" t="s">
        <v>334</v>
      </c>
      <c r="B357" s="312" t="s">
        <v>45</v>
      </c>
      <c r="C357" s="666"/>
      <c r="D357" s="666" t="s">
        <v>1055</v>
      </c>
      <c r="E357" s="538">
        <v>0.06</v>
      </c>
      <c r="F357" s="780" t="s">
        <v>964</v>
      </c>
      <c r="G357" s="619" t="s">
        <v>964</v>
      </c>
      <c r="H357" s="647">
        <v>5.2999999999999999E-2</v>
      </c>
      <c r="I357" s="513" t="s">
        <v>942</v>
      </c>
      <c r="J357" s="513" t="s">
        <v>942</v>
      </c>
      <c r="K357" s="503">
        <v>0.03</v>
      </c>
      <c r="L357" s="312" t="s">
        <v>45</v>
      </c>
      <c r="M357" s="513" t="s">
        <v>892</v>
      </c>
      <c r="N357" s="513" t="s">
        <v>892</v>
      </c>
      <c r="O357" s="503">
        <v>0</v>
      </c>
      <c r="P357" s="513" t="s">
        <v>892</v>
      </c>
      <c r="Q357" s="513" t="s">
        <v>892</v>
      </c>
      <c r="R357" s="503">
        <v>0</v>
      </c>
      <c r="S357" s="513">
        <f t="shared" si="222"/>
        <v>93.337330428749993</v>
      </c>
      <c r="T357" s="513">
        <f t="shared" si="220"/>
        <v>81.162896024999995</v>
      </c>
      <c r="U357" s="515">
        <f t="shared" si="221"/>
        <v>5.4999999999999848E-2</v>
      </c>
      <c r="V357" s="257">
        <v>88.471403249999995</v>
      </c>
      <c r="W357" s="257">
        <v>76.931655000000006</v>
      </c>
      <c r="X357" s="360">
        <v>9.0000000000000149E-2</v>
      </c>
    </row>
    <row r="358" spans="1:24" x14ac:dyDescent="0.2">
      <c r="A358" s="238" t="s">
        <v>335</v>
      </c>
      <c r="B358" s="312" t="s">
        <v>45</v>
      </c>
      <c r="C358" s="666"/>
      <c r="D358" s="666" t="s">
        <v>1053</v>
      </c>
      <c r="E358" s="538">
        <v>0.06</v>
      </c>
      <c r="F358" s="780" t="s">
        <v>962</v>
      </c>
      <c r="G358" s="619" t="s">
        <v>962</v>
      </c>
      <c r="H358" s="647">
        <v>5.2999999999999999E-2</v>
      </c>
      <c r="I358" s="513" t="s">
        <v>940</v>
      </c>
      <c r="J358" s="513" t="s">
        <v>940</v>
      </c>
      <c r="K358" s="503">
        <v>0.03</v>
      </c>
      <c r="L358" s="312" t="s">
        <v>45</v>
      </c>
      <c r="M358" s="513" t="s">
        <v>890</v>
      </c>
      <c r="N358" s="513" t="s">
        <v>890</v>
      </c>
      <c r="O358" s="503">
        <v>0</v>
      </c>
      <c r="P358" s="513" t="s">
        <v>890</v>
      </c>
      <c r="Q358" s="513" t="s">
        <v>890</v>
      </c>
      <c r="R358" s="503">
        <v>0</v>
      </c>
      <c r="S358" s="513">
        <f t="shared" si="222"/>
        <v>178.19198568549999</v>
      </c>
      <c r="T358" s="513">
        <f t="shared" si="220"/>
        <v>154.94955277</v>
      </c>
      <c r="U358" s="515">
        <f t="shared" si="221"/>
        <v>5.5000000000000021E-2</v>
      </c>
      <c r="V358" s="257">
        <v>168.90235609999999</v>
      </c>
      <c r="W358" s="257">
        <v>146.87161399999999</v>
      </c>
      <c r="X358" s="360">
        <v>9.0000000000000024E-2</v>
      </c>
    </row>
    <row r="359" spans="1:24" x14ac:dyDescent="0.2">
      <c r="A359" s="238" t="s">
        <v>336</v>
      </c>
      <c r="B359" s="312" t="s">
        <v>45</v>
      </c>
      <c r="C359" s="666"/>
      <c r="D359" s="666">
        <f>G359*1.06</f>
        <v>98.442232856545729</v>
      </c>
      <c r="E359" s="538">
        <v>0.06</v>
      </c>
      <c r="F359" s="786">
        <v>92.87</v>
      </c>
      <c r="G359" s="645">
        <f>J359*1.053</f>
        <v>92.870030996741249</v>
      </c>
      <c r="H359" s="647">
        <v>5.2999999999999999E-2</v>
      </c>
      <c r="I359" s="513">
        <f>J359</f>
        <v>88.195660965566248</v>
      </c>
      <c r="J359" s="513">
        <f>N359*1.03</f>
        <v>88.195660965566248</v>
      </c>
      <c r="K359" s="503">
        <v>0.03</v>
      </c>
      <c r="L359" s="312" t="s">
        <v>45</v>
      </c>
      <c r="M359" s="513">
        <f>N359</f>
        <v>85.626855306374992</v>
      </c>
      <c r="N359" s="513">
        <f>Q359</f>
        <v>85.626855306374992</v>
      </c>
      <c r="O359" s="503">
        <v>0</v>
      </c>
      <c r="P359" s="513">
        <f>S359*1.055</f>
        <v>98.470883602331241</v>
      </c>
      <c r="Q359" s="513">
        <f>T359*1.055</f>
        <v>85.626855306374992</v>
      </c>
      <c r="R359" s="503">
        <v>0</v>
      </c>
      <c r="S359" s="513">
        <f t="shared" si="222"/>
        <v>93.337330428749993</v>
      </c>
      <c r="T359" s="513">
        <f t="shared" si="220"/>
        <v>81.162896024999995</v>
      </c>
      <c r="U359" s="515">
        <f t="shared" si="221"/>
        <v>5.4999999999999848E-2</v>
      </c>
      <c r="V359" s="257">
        <v>88.471403249999995</v>
      </c>
      <c r="W359" s="257">
        <v>76.931655000000006</v>
      </c>
      <c r="X359" s="360">
        <v>9.0000000000000149E-2</v>
      </c>
    </row>
    <row r="360" spans="1:24" x14ac:dyDescent="0.2">
      <c r="A360" s="238"/>
      <c r="B360" s="312"/>
      <c r="C360" s="666"/>
      <c r="D360" s="666"/>
      <c r="E360" s="538"/>
      <c r="F360" s="646"/>
      <c r="G360" s="312"/>
      <c r="H360" s="647"/>
      <c r="I360" s="238"/>
      <c r="J360" s="238"/>
      <c r="K360" s="507"/>
      <c r="L360" s="312"/>
      <c r="M360" s="513"/>
      <c r="N360" s="513"/>
      <c r="O360" s="503"/>
      <c r="P360" s="513"/>
      <c r="Q360" s="513"/>
      <c r="R360" s="503"/>
      <c r="S360" s="513"/>
      <c r="T360" s="513"/>
      <c r="U360" s="312"/>
      <c r="V360" s="165"/>
      <c r="W360" s="165"/>
      <c r="X360" s="360"/>
    </row>
    <row r="361" spans="1:24" x14ac:dyDescent="0.2">
      <c r="A361" s="399" t="s">
        <v>563</v>
      </c>
      <c r="B361" s="312"/>
      <c r="C361" s="666"/>
      <c r="D361" s="666"/>
      <c r="E361" s="538"/>
      <c r="F361" s="646"/>
      <c r="G361" s="312"/>
      <c r="H361" s="647"/>
      <c r="I361" s="399"/>
      <c r="J361" s="399"/>
      <c r="K361" s="512"/>
      <c r="L361" s="312"/>
      <c r="M361" s="513"/>
      <c r="N361" s="513"/>
      <c r="O361" s="503"/>
      <c r="P361" s="513"/>
      <c r="Q361" s="513"/>
      <c r="R361" s="503"/>
      <c r="S361" s="513"/>
      <c r="T361" s="513"/>
      <c r="U361" s="312"/>
      <c r="V361" s="165"/>
      <c r="W361" s="165"/>
      <c r="X361" s="360"/>
    </row>
    <row r="362" spans="1:24" x14ac:dyDescent="0.2">
      <c r="A362" s="235" t="s">
        <v>1002</v>
      </c>
      <c r="B362" s="312" t="s">
        <v>19</v>
      </c>
      <c r="C362" s="666"/>
      <c r="D362" s="666"/>
      <c r="E362" s="538"/>
      <c r="F362" s="747">
        <v>20.13</v>
      </c>
      <c r="G362" s="666">
        <v>17.5</v>
      </c>
      <c r="H362" s="647"/>
      <c r="I362" s="399"/>
      <c r="J362" s="399"/>
      <c r="K362" s="512"/>
      <c r="L362" s="312"/>
      <c r="M362" s="513"/>
      <c r="N362" s="513"/>
      <c r="O362" s="503"/>
      <c r="P362" s="513"/>
      <c r="Q362" s="513"/>
      <c r="R362" s="503"/>
      <c r="S362" s="513"/>
      <c r="T362" s="513"/>
      <c r="U362" s="312"/>
      <c r="V362" s="165"/>
      <c r="W362" s="165"/>
      <c r="X362" s="360"/>
    </row>
    <row r="363" spans="1:24" x14ac:dyDescent="0.2">
      <c r="A363" s="399"/>
      <c r="B363" s="312"/>
      <c r="C363" s="666"/>
      <c r="D363" s="666"/>
      <c r="E363" s="538"/>
      <c r="F363" s="646"/>
      <c r="G363" s="312"/>
      <c r="H363" s="647"/>
      <c r="I363" s="399"/>
      <c r="J363" s="399"/>
      <c r="K363" s="512"/>
      <c r="L363" s="312"/>
      <c r="M363" s="513"/>
      <c r="N363" s="513"/>
      <c r="O363" s="503"/>
      <c r="P363" s="513"/>
      <c r="Q363" s="513"/>
      <c r="R363" s="503"/>
      <c r="S363" s="513"/>
      <c r="T363" s="513"/>
      <c r="U363" s="312"/>
      <c r="V363" s="165"/>
      <c r="W363" s="165"/>
      <c r="X363" s="360"/>
    </row>
    <row r="364" spans="1:24" x14ac:dyDescent="0.2">
      <c r="A364" s="399" t="s">
        <v>520</v>
      </c>
      <c r="B364" s="312"/>
      <c r="C364" s="666"/>
      <c r="D364" s="666"/>
      <c r="E364" s="538"/>
      <c r="F364" s="646"/>
      <c r="G364" s="312"/>
      <c r="H364" s="647"/>
      <c r="I364" s="399"/>
      <c r="J364" s="399"/>
      <c r="K364" s="512"/>
      <c r="L364" s="312"/>
      <c r="M364" s="513"/>
      <c r="N364" s="513"/>
      <c r="O364" s="503"/>
      <c r="P364" s="513"/>
      <c r="Q364" s="513"/>
      <c r="R364" s="503"/>
      <c r="S364" s="513"/>
      <c r="T364" s="513"/>
      <c r="U364" s="312"/>
      <c r="V364" s="165"/>
      <c r="W364" s="165"/>
      <c r="X364" s="360"/>
    </row>
    <row r="365" spans="1:24" ht="25.5" x14ac:dyDescent="0.2">
      <c r="A365" s="235" t="s">
        <v>338</v>
      </c>
      <c r="B365" s="312" t="s">
        <v>19</v>
      </c>
      <c r="C365" s="666">
        <f>D365*1.15</f>
        <v>341.40251944139487</v>
      </c>
      <c r="D365" s="666">
        <f>G365*1.06</f>
        <v>296.87175603599559</v>
      </c>
      <c r="E365" s="538">
        <v>0.06</v>
      </c>
      <c r="F365" s="668">
        <f>G365*1.15</f>
        <v>322.07784852961777</v>
      </c>
      <c r="G365" s="645">
        <f>J365*1.053</f>
        <v>280.06769437358071</v>
      </c>
      <c r="H365" s="647">
        <v>5.2999999999999999E-2</v>
      </c>
      <c r="I365" s="513">
        <f>J365*1.15</f>
        <v>305.86690268719639</v>
      </c>
      <c r="J365" s="513">
        <f>N365*1.03</f>
        <v>265.97121972799687</v>
      </c>
      <c r="K365" s="503">
        <v>0.03</v>
      </c>
      <c r="L365" s="312" t="s">
        <v>19</v>
      </c>
      <c r="M365" s="513">
        <f>N365*1.15</f>
        <v>296.95815794873431</v>
      </c>
      <c r="N365" s="513">
        <f>Q365</f>
        <v>258.22448517281248</v>
      </c>
      <c r="O365" s="503">
        <v>0</v>
      </c>
      <c r="P365" s="513">
        <f t="shared" ref="P365:P367" si="223">Q365*1.15</f>
        <v>296.95815794873431</v>
      </c>
      <c r="Q365" s="513">
        <f>T365*1.055</f>
        <v>258.22448517281248</v>
      </c>
      <c r="R365" s="503">
        <f>(Q365-T365)/T365</f>
        <v>5.4999999999999931E-2</v>
      </c>
      <c r="S365" s="513">
        <f>T365*1.15</f>
        <v>281.47692696562495</v>
      </c>
      <c r="T365" s="513">
        <f t="shared" ref="T365:T373" si="224">W365*1.055</f>
        <v>244.7625451875</v>
      </c>
      <c r="U365" s="515">
        <f t="shared" ref="U365:U373" si="225">(T365-W365)/W365</f>
        <v>5.4999999999999889E-2</v>
      </c>
      <c r="V365" s="257">
        <v>266.80277437500001</v>
      </c>
      <c r="W365" s="257">
        <v>232.00241250000002</v>
      </c>
      <c r="X365" s="360">
        <v>9.0000000000000108E-2</v>
      </c>
    </row>
    <row r="366" spans="1:24" x14ac:dyDescent="0.2">
      <c r="A366" s="235" t="s">
        <v>339</v>
      </c>
      <c r="B366" s="312" t="s">
        <v>19</v>
      </c>
      <c r="C366" s="666">
        <f t="shared" ref="C366:C367" si="226">D366*1.15</f>
        <v>296.8805849358032</v>
      </c>
      <c r="D366" s="666">
        <f t="shared" ref="D366:D373" si="227">G366*1.06</f>
        <v>258.15703037895935</v>
      </c>
      <c r="E366" s="538">
        <v>0.06</v>
      </c>
      <c r="F366" s="668">
        <f t="shared" ref="F366:F367" si="228">G366*1.15</f>
        <v>280.07602352434265</v>
      </c>
      <c r="G366" s="645">
        <f t="shared" ref="G366:G367" si="229">J366*1.053</f>
        <v>243.54436828203711</v>
      </c>
      <c r="H366" s="647">
        <v>5.2999999999999999E-2</v>
      </c>
      <c r="I366" s="513">
        <f>J366*1.15</f>
        <v>265.97912965274708</v>
      </c>
      <c r="J366" s="513">
        <f>N366*1.03</f>
        <v>231.28619969804095</v>
      </c>
      <c r="K366" s="503">
        <v>0.03</v>
      </c>
      <c r="L366" s="312" t="s">
        <v>19</v>
      </c>
      <c r="M366" s="513">
        <f t="shared" si="170"/>
        <v>258.23216471140489</v>
      </c>
      <c r="N366" s="513">
        <f>Q366</f>
        <v>224.54970844469995</v>
      </c>
      <c r="O366" s="503">
        <v>0</v>
      </c>
      <c r="P366" s="513">
        <f t="shared" si="223"/>
        <v>258.23216471140489</v>
      </c>
      <c r="Q366" s="513">
        <f>T366*1.055</f>
        <v>224.54970844469995</v>
      </c>
      <c r="R366" s="503">
        <f>(Q366-T366)/T366</f>
        <v>5.499999999999991E-2</v>
      </c>
      <c r="S366" s="513">
        <f t="shared" ref="S366:S367" si="230">T366*1.15</f>
        <v>244.76982437099994</v>
      </c>
      <c r="T366" s="513">
        <f t="shared" si="224"/>
        <v>212.84332553999997</v>
      </c>
      <c r="U366" s="515">
        <f t="shared" si="225"/>
        <v>5.4999999999999945E-2</v>
      </c>
      <c r="V366" s="257">
        <v>232.00931219999995</v>
      </c>
      <c r="W366" s="257">
        <v>201.74722799999998</v>
      </c>
      <c r="X366" s="360">
        <v>9.0000000000000024E-2</v>
      </c>
    </row>
    <row r="367" spans="1:24" x14ac:dyDescent="0.2">
      <c r="A367" s="235" t="s">
        <v>340</v>
      </c>
      <c r="B367" s="312" t="s">
        <v>19</v>
      </c>
      <c r="C367" s="666">
        <f t="shared" si="226"/>
        <v>332.17999785053689</v>
      </c>
      <c r="D367" s="666">
        <f t="shared" si="227"/>
        <v>288.85217204394513</v>
      </c>
      <c r="E367" s="538">
        <v>0.06</v>
      </c>
      <c r="F367" s="668">
        <f t="shared" si="228"/>
        <v>313.37735646277065</v>
      </c>
      <c r="G367" s="645">
        <f t="shared" si="229"/>
        <v>272.50204909806143</v>
      </c>
      <c r="H367" s="647">
        <v>5.2999999999999999E-2</v>
      </c>
      <c r="I367" s="513">
        <f>J367*1.15</f>
        <v>297.6043271251383</v>
      </c>
      <c r="J367" s="513">
        <f>N367*1.03</f>
        <v>258.78637141316375</v>
      </c>
      <c r="K367" s="503">
        <v>0.03</v>
      </c>
      <c r="L367" s="312" t="s">
        <v>19</v>
      </c>
      <c r="M367" s="513">
        <f t="shared" si="170"/>
        <v>288.9362399273187</v>
      </c>
      <c r="N367" s="513">
        <f>Q367</f>
        <v>251.24890428462498</v>
      </c>
      <c r="O367" s="503">
        <v>0</v>
      </c>
      <c r="P367" s="513">
        <f t="shared" si="223"/>
        <v>288.9362399273187</v>
      </c>
      <c r="Q367" s="513">
        <f>T367*1.055</f>
        <v>251.24890428462498</v>
      </c>
      <c r="R367" s="503">
        <f>(Q367-T367)/T367</f>
        <v>5.4999999999999931E-2</v>
      </c>
      <c r="S367" s="513">
        <f t="shared" si="230"/>
        <v>273.87321320125</v>
      </c>
      <c r="T367" s="513">
        <f t="shared" si="224"/>
        <v>238.150620175</v>
      </c>
      <c r="U367" s="515">
        <f t="shared" si="225"/>
        <v>5.4999999999999993E-2</v>
      </c>
      <c r="V367" s="257">
        <v>259.59546274999997</v>
      </c>
      <c r="W367" s="257">
        <v>225.735185</v>
      </c>
      <c r="X367" s="360">
        <v>9.0000000000000052E-2</v>
      </c>
    </row>
    <row r="368" spans="1:24" x14ac:dyDescent="0.2">
      <c r="A368" s="235" t="s">
        <v>341</v>
      </c>
      <c r="B368" s="312" t="s">
        <v>45</v>
      </c>
      <c r="C368" s="666"/>
      <c r="D368" s="666" t="s">
        <v>1057</v>
      </c>
      <c r="E368" s="538">
        <v>0.06</v>
      </c>
      <c r="F368" s="780"/>
      <c r="G368" s="645" t="s">
        <v>1056</v>
      </c>
      <c r="H368" s="647">
        <v>5.2999999999999999E-2</v>
      </c>
      <c r="I368" s="532"/>
      <c r="J368" s="532" t="s">
        <v>943</v>
      </c>
      <c r="K368" s="503">
        <v>0.03</v>
      </c>
      <c r="L368" s="312" t="s">
        <v>45</v>
      </c>
      <c r="M368" s="532"/>
      <c r="N368" s="532" t="s">
        <v>669</v>
      </c>
      <c r="O368" s="503">
        <v>0</v>
      </c>
      <c r="P368" s="532"/>
      <c r="Q368" s="590" t="s">
        <v>669</v>
      </c>
      <c r="R368" s="503"/>
      <c r="S368" s="532"/>
      <c r="T368" s="590" t="s">
        <v>669</v>
      </c>
      <c r="U368" s="515">
        <v>0</v>
      </c>
      <c r="V368" s="165" t="s">
        <v>670</v>
      </c>
      <c r="W368" s="257" t="s">
        <v>669</v>
      </c>
      <c r="X368" s="360">
        <v>0.09</v>
      </c>
    </row>
    <row r="369" spans="1:24" ht="25.5" x14ac:dyDescent="0.2">
      <c r="A369" s="235" t="s">
        <v>344</v>
      </c>
      <c r="B369" s="312" t="s">
        <v>19</v>
      </c>
      <c r="C369" s="666">
        <f>D369*1.15</f>
        <v>148.4402924679016</v>
      </c>
      <c r="D369" s="666">
        <f t="shared" si="227"/>
        <v>129.07851518947967</v>
      </c>
      <c r="E369" s="538">
        <v>0.06</v>
      </c>
      <c r="F369" s="668">
        <f>G369*1.15</f>
        <v>140.03801176217132</v>
      </c>
      <c r="G369" s="645">
        <f>J369*1.053</f>
        <v>121.77218414101856</v>
      </c>
      <c r="H369" s="647">
        <v>5.2999999999999999E-2</v>
      </c>
      <c r="I369" s="513">
        <v>129.11608235570245</v>
      </c>
      <c r="J369" s="513">
        <f>N369*1.03</f>
        <v>115.64309984902047</v>
      </c>
      <c r="K369" s="503">
        <v>0.03</v>
      </c>
      <c r="L369" s="312" t="s">
        <v>19</v>
      </c>
      <c r="M369" s="513">
        <f>N369*1.15</f>
        <v>129.11608235570245</v>
      </c>
      <c r="N369" s="513">
        <f>Q369</f>
        <v>112.27485422234997</v>
      </c>
      <c r="O369" s="503">
        <v>0</v>
      </c>
      <c r="P369" s="513">
        <f>Q369*1.15</f>
        <v>129.11608235570245</v>
      </c>
      <c r="Q369" s="513">
        <f>T369*1.055</f>
        <v>112.27485422234997</v>
      </c>
      <c r="R369" s="503">
        <f>(Q369-T369)/T369</f>
        <v>5.499999999999991E-2</v>
      </c>
      <c r="S369" s="513">
        <f>T369*1.15</f>
        <v>122.38491218549997</v>
      </c>
      <c r="T369" s="513">
        <f t="shared" si="224"/>
        <v>106.42166276999998</v>
      </c>
      <c r="U369" s="515">
        <f t="shared" si="225"/>
        <v>5.4999999999999945E-2</v>
      </c>
      <c r="V369" s="257">
        <v>116.00465609999998</v>
      </c>
      <c r="W369" s="257">
        <v>100.87361399999999</v>
      </c>
      <c r="X369" s="360">
        <v>9.0000000000000024E-2</v>
      </c>
    </row>
    <row r="370" spans="1:24" x14ac:dyDescent="0.2">
      <c r="A370" s="399" t="s">
        <v>519</v>
      </c>
      <c r="B370" s="312"/>
      <c r="C370" s="666"/>
      <c r="D370" s="666"/>
      <c r="E370" s="538"/>
      <c r="F370" s="646"/>
      <c r="G370" s="312"/>
      <c r="H370" s="647"/>
      <c r="I370" s="513"/>
      <c r="J370" s="513"/>
      <c r="K370" s="503"/>
      <c r="L370" s="312"/>
      <c r="M370" s="513"/>
      <c r="N370" s="513"/>
      <c r="O370" s="503"/>
      <c r="P370" s="513"/>
      <c r="Q370" s="513"/>
      <c r="R370" s="503"/>
      <c r="S370" s="513"/>
      <c r="T370" s="513"/>
      <c r="U370" s="312"/>
      <c r="V370" s="165"/>
      <c r="W370" s="165"/>
      <c r="X370" s="360"/>
    </row>
    <row r="371" spans="1:24" ht="25.5" x14ac:dyDescent="0.2">
      <c r="A371" s="235" t="s">
        <v>345</v>
      </c>
      <c r="B371" s="312" t="s">
        <v>19</v>
      </c>
      <c r="C371" s="666">
        <f>D371*1.15</f>
        <v>169.22057964877069</v>
      </c>
      <c r="D371" s="666">
        <f t="shared" si="227"/>
        <v>147.14833012936583</v>
      </c>
      <c r="E371" s="538">
        <v>0.06</v>
      </c>
      <c r="F371" s="668">
        <f>G371*1.15</f>
        <v>159.64205627242518</v>
      </c>
      <c r="G371" s="645">
        <f>J371*1.053</f>
        <v>138.81917936732626</v>
      </c>
      <c r="H371" s="647">
        <v>5.2999999999999999E-2</v>
      </c>
      <c r="I371" s="513">
        <f>J371*1.15</f>
        <v>151.60689104693748</v>
      </c>
      <c r="J371" s="513">
        <f>N371*1.03</f>
        <v>131.83207917125</v>
      </c>
      <c r="K371" s="503">
        <v>0.03</v>
      </c>
      <c r="L371" s="312" t="s">
        <v>19</v>
      </c>
      <c r="M371" s="513">
        <f t="shared" ref="M371:M373" si="231">N371*1.15</f>
        <v>147.19115635624996</v>
      </c>
      <c r="N371" s="513">
        <v>127.99230987499999</v>
      </c>
      <c r="O371" s="503">
        <v>0</v>
      </c>
      <c r="P371" s="513">
        <f t="shared" ref="P371:P373" si="232">Q371*1.15</f>
        <v>147.19115635624996</v>
      </c>
      <c r="Q371" s="513">
        <f>T371*1.055</f>
        <v>127.99230987499999</v>
      </c>
      <c r="R371" s="503">
        <f>(Q371-T371)/T371</f>
        <v>5.4999999999999993E-2</v>
      </c>
      <c r="S371" s="513"/>
      <c r="T371" s="513">
        <f t="shared" si="224"/>
        <v>121.31972499999999</v>
      </c>
      <c r="U371" s="515">
        <f t="shared" si="225"/>
        <v>5.4999999999999882E-2</v>
      </c>
      <c r="V371" s="257">
        <v>132.24424999999999</v>
      </c>
      <c r="W371" s="257">
        <v>114.995</v>
      </c>
      <c r="X371" s="360">
        <v>9.0000000000000038E-2</v>
      </c>
    </row>
    <row r="372" spans="1:24" x14ac:dyDescent="0.2">
      <c r="A372" s="235" t="s">
        <v>339</v>
      </c>
      <c r="B372" s="312" t="s">
        <v>19</v>
      </c>
      <c r="C372" s="666">
        <f t="shared" ref="C372:C373" si="233">D372*1.15</f>
        <v>127.76153763482186</v>
      </c>
      <c r="D372" s="666">
        <f t="shared" si="227"/>
        <v>111.09698924767119</v>
      </c>
      <c r="E372" s="538">
        <v>0.06</v>
      </c>
      <c r="F372" s="668">
        <f t="shared" ref="F372:F373" si="234">G372*1.15</f>
        <v>120.52975248568099</v>
      </c>
      <c r="G372" s="645">
        <f t="shared" ref="G372:G373" si="235">J372*1.053</f>
        <v>104.8084804223313</v>
      </c>
      <c r="H372" s="647">
        <v>5.2999999999999999E-2</v>
      </c>
      <c r="I372" s="513">
        <f>J372*1.15</f>
        <v>114.46320274043779</v>
      </c>
      <c r="J372" s="513">
        <f>N372*1.03</f>
        <v>99.533219774293741</v>
      </c>
      <c r="K372" s="503">
        <v>0.03</v>
      </c>
      <c r="L372" s="312" t="s">
        <v>19</v>
      </c>
      <c r="M372" s="513">
        <f t="shared" si="231"/>
        <v>111.12932304896873</v>
      </c>
      <c r="N372" s="513">
        <v>96.634193955624994</v>
      </c>
      <c r="O372" s="503">
        <v>0</v>
      </c>
      <c r="P372" s="513">
        <f t="shared" si="232"/>
        <v>111.12932304896873</v>
      </c>
      <c r="Q372" s="513">
        <f>T372*1.055</f>
        <v>96.634193955624994</v>
      </c>
      <c r="R372" s="503">
        <f>(Q372-T372)/T372</f>
        <v>5.5000000000000007E-2</v>
      </c>
      <c r="S372" s="513"/>
      <c r="T372" s="513">
        <f t="shared" si="224"/>
        <v>91.596392374999994</v>
      </c>
      <c r="U372" s="515">
        <f t="shared" si="225"/>
        <v>5.4999999999999945E-2</v>
      </c>
      <c r="V372" s="257">
        <v>99.844408749999985</v>
      </c>
      <c r="W372" s="257">
        <v>86.821224999999998</v>
      </c>
      <c r="X372" s="360">
        <v>9.0000000000000122E-2</v>
      </c>
    </row>
    <row r="373" spans="1:24" x14ac:dyDescent="0.2">
      <c r="A373" s="235" t="s">
        <v>340</v>
      </c>
      <c r="B373" s="312" t="s">
        <v>19</v>
      </c>
      <c r="C373" s="666">
        <f t="shared" si="233"/>
        <v>160.75955066633213</v>
      </c>
      <c r="D373" s="666">
        <f t="shared" si="227"/>
        <v>139.79091362289751</v>
      </c>
      <c r="E373" s="538">
        <v>0.06</v>
      </c>
      <c r="F373" s="668">
        <f t="shared" si="234"/>
        <v>151.6599534588039</v>
      </c>
      <c r="G373" s="645">
        <f t="shared" si="235"/>
        <v>131.87822039895991</v>
      </c>
      <c r="H373" s="647">
        <v>5.2999999999999999E-2</v>
      </c>
      <c r="I373" s="513">
        <f>J373*1.15</f>
        <v>144.0265464945906</v>
      </c>
      <c r="J373" s="513">
        <f>N373*1.03</f>
        <v>125.24047521268749</v>
      </c>
      <c r="K373" s="503">
        <v>0.03</v>
      </c>
      <c r="L373" s="312" t="s">
        <v>19</v>
      </c>
      <c r="M373" s="513">
        <f t="shared" si="231"/>
        <v>139.83159853843748</v>
      </c>
      <c r="N373" s="513">
        <v>121.59269438124998</v>
      </c>
      <c r="O373" s="503">
        <v>0</v>
      </c>
      <c r="P373" s="513">
        <f t="shared" si="232"/>
        <v>139.83159853843748</v>
      </c>
      <c r="Q373" s="513">
        <f>T373*1.055</f>
        <v>121.59269438124998</v>
      </c>
      <c r="R373" s="503">
        <f>(Q373-T373)/T373</f>
        <v>5.4999999999999896E-2</v>
      </c>
      <c r="S373" s="513"/>
      <c r="T373" s="513">
        <f t="shared" si="224"/>
        <v>115.25373875</v>
      </c>
      <c r="U373" s="515">
        <f t="shared" si="225"/>
        <v>5.4999999999999979E-2</v>
      </c>
      <c r="V373" s="257">
        <v>125.6320375</v>
      </c>
      <c r="W373" s="257">
        <v>109.24525</v>
      </c>
      <c r="X373" s="360">
        <v>9.0000000000000052E-2</v>
      </c>
    </row>
    <row r="374" spans="1:24" x14ac:dyDescent="0.2">
      <c r="A374" s="235" t="s">
        <v>341</v>
      </c>
      <c r="B374" s="312" t="s">
        <v>45</v>
      </c>
      <c r="C374" s="666"/>
      <c r="D374" s="666" t="s">
        <v>1057</v>
      </c>
      <c r="E374" s="538">
        <v>0.06</v>
      </c>
      <c r="F374" s="646"/>
      <c r="G374" s="619" t="s">
        <v>965</v>
      </c>
      <c r="H374" s="647">
        <v>5.2999999999999999E-2</v>
      </c>
      <c r="I374" s="532"/>
      <c r="J374" s="532" t="s">
        <v>943</v>
      </c>
      <c r="K374" s="503">
        <v>0.03</v>
      </c>
      <c r="L374" s="312" t="s">
        <v>45</v>
      </c>
      <c r="M374" s="532"/>
      <c r="N374" s="532" t="s">
        <v>669</v>
      </c>
      <c r="O374" s="503">
        <v>0</v>
      </c>
      <c r="P374" s="437"/>
      <c r="Q374" s="254" t="s">
        <v>669</v>
      </c>
      <c r="R374" s="503"/>
      <c r="S374" s="532"/>
      <c r="T374" s="254" t="s">
        <v>667</v>
      </c>
      <c r="U374" s="515">
        <v>0</v>
      </c>
      <c r="V374" s="165" t="s">
        <v>668</v>
      </c>
      <c r="W374" s="165" t="s">
        <v>667</v>
      </c>
      <c r="X374" s="360">
        <v>0.09</v>
      </c>
    </row>
    <row r="375" spans="1:24" x14ac:dyDescent="0.2">
      <c r="A375" s="376"/>
      <c r="B375" s="255"/>
      <c r="C375" s="746"/>
      <c r="D375" s="746"/>
      <c r="E375" s="648"/>
      <c r="F375" s="571"/>
      <c r="G375" s="255"/>
      <c r="H375" s="803"/>
      <c r="I375" s="376"/>
      <c r="J375" s="376"/>
      <c r="K375" s="507"/>
      <c r="L375" s="255"/>
      <c r="M375" s="530"/>
      <c r="N375" s="530"/>
      <c r="O375" s="503"/>
      <c r="P375" s="254"/>
      <c r="Q375" s="254"/>
      <c r="R375" s="508"/>
      <c r="S375" s="254"/>
      <c r="T375" s="254"/>
      <c r="U375" s="255"/>
      <c r="V375" s="165"/>
      <c r="W375" s="165"/>
      <c r="X375" s="258"/>
    </row>
    <row r="376" spans="1:24" x14ac:dyDescent="0.2">
      <c r="A376" s="399" t="s">
        <v>415</v>
      </c>
      <c r="B376" s="312"/>
      <c r="C376" s="666"/>
      <c r="D376" s="666"/>
      <c r="E376" s="538"/>
      <c r="F376" s="646"/>
      <c r="G376" s="312"/>
      <c r="H376" s="647"/>
      <c r="I376" s="399"/>
      <c r="J376" s="399"/>
      <c r="K376" s="512"/>
      <c r="L376" s="312"/>
      <c r="M376" s="532"/>
      <c r="N376" s="532"/>
      <c r="O376" s="503"/>
      <c r="P376" s="437"/>
      <c r="Q376" s="437"/>
      <c r="R376" s="503"/>
      <c r="S376" s="437"/>
      <c r="T376" s="437"/>
      <c r="U376" s="312"/>
      <c r="V376" s="165"/>
      <c r="W376" s="165"/>
      <c r="X376" s="258"/>
    </row>
    <row r="377" spans="1:24" ht="25.5" x14ac:dyDescent="0.2">
      <c r="A377" s="235" t="s">
        <v>416</v>
      </c>
      <c r="B377" s="312"/>
      <c r="C377" s="666"/>
      <c r="D377" s="666"/>
      <c r="E377" s="538"/>
      <c r="F377" s="646"/>
      <c r="G377" s="312"/>
      <c r="H377" s="647"/>
      <c r="I377" s="235"/>
      <c r="J377" s="235"/>
      <c r="K377" s="512"/>
      <c r="L377" s="312"/>
      <c r="M377" s="532"/>
      <c r="N377" s="532"/>
      <c r="O377" s="503"/>
      <c r="P377" s="437"/>
      <c r="Q377" s="437"/>
      <c r="R377" s="503"/>
      <c r="S377" s="437"/>
      <c r="T377" s="437"/>
      <c r="U377" s="312"/>
      <c r="V377" s="256"/>
      <c r="W377" s="257"/>
      <c r="X377" s="258"/>
    </row>
    <row r="378" spans="1:24" ht="89.25" x14ac:dyDescent="0.2">
      <c r="A378" s="238" t="s">
        <v>418</v>
      </c>
      <c r="B378" s="312" t="s">
        <v>19</v>
      </c>
      <c r="C378" s="596" t="s">
        <v>1059</v>
      </c>
      <c r="D378" s="596" t="s">
        <v>1058</v>
      </c>
      <c r="E378" s="538">
        <v>0.06</v>
      </c>
      <c r="F378" s="667" t="s">
        <v>967</v>
      </c>
      <c r="G378" s="596" t="s">
        <v>966</v>
      </c>
      <c r="H378" s="647">
        <v>5.2999999999999999E-2</v>
      </c>
      <c r="I378" s="595" t="s">
        <v>923</v>
      </c>
      <c r="J378" s="596" t="s">
        <v>922</v>
      </c>
      <c r="K378" s="507">
        <v>0.03</v>
      </c>
      <c r="L378" s="312" t="s">
        <v>19</v>
      </c>
      <c r="M378" s="595" t="s">
        <v>853</v>
      </c>
      <c r="N378" s="596" t="s">
        <v>852</v>
      </c>
      <c r="O378" s="503">
        <v>5.5E-2</v>
      </c>
      <c r="P378" s="597" t="s">
        <v>820</v>
      </c>
      <c r="Q378" s="598" t="s">
        <v>806</v>
      </c>
      <c r="R378" s="503">
        <v>5.4999999999999896E-2</v>
      </c>
      <c r="S378" s="437"/>
      <c r="T378" s="598" t="s">
        <v>702</v>
      </c>
      <c r="U378" s="515">
        <v>5.5E-2</v>
      </c>
      <c r="V378" s="415" t="s">
        <v>482</v>
      </c>
      <c r="W378" s="378" t="s">
        <v>529</v>
      </c>
      <c r="X378" s="436">
        <v>5.5E-2</v>
      </c>
    </row>
    <row r="379" spans="1:24" ht="89.25" x14ac:dyDescent="0.2">
      <c r="A379" s="599" t="s">
        <v>421</v>
      </c>
      <c r="B379" s="498" t="s">
        <v>19</v>
      </c>
      <c r="C379" s="601" t="s">
        <v>1061</v>
      </c>
      <c r="D379" s="601" t="s">
        <v>1060</v>
      </c>
      <c r="E379" s="754">
        <v>0.06</v>
      </c>
      <c r="F379" s="787" t="s">
        <v>969</v>
      </c>
      <c r="G379" s="601" t="s">
        <v>968</v>
      </c>
      <c r="H379" s="647">
        <v>5.2999999999999999E-2</v>
      </c>
      <c r="I379" s="600" t="s">
        <v>925</v>
      </c>
      <c r="J379" s="601" t="s">
        <v>924</v>
      </c>
      <c r="K379" s="507">
        <v>0.03</v>
      </c>
      <c r="L379" s="498" t="s">
        <v>19</v>
      </c>
      <c r="M379" s="600" t="s">
        <v>820</v>
      </c>
      <c r="N379" s="601" t="s">
        <v>806</v>
      </c>
      <c r="O379" s="602">
        <v>5.5E-2</v>
      </c>
      <c r="P379" s="603" t="s">
        <v>820</v>
      </c>
      <c r="Q379" s="604" t="s">
        <v>806</v>
      </c>
      <c r="R379" s="602">
        <v>5.4999999999999896E-2</v>
      </c>
      <c r="S379" s="502"/>
      <c r="T379" s="605" t="s">
        <v>702</v>
      </c>
      <c r="U379" s="606">
        <v>5.5E-2</v>
      </c>
      <c r="V379" s="607" t="s">
        <v>482</v>
      </c>
      <c r="W379" s="608" t="s">
        <v>529</v>
      </c>
      <c r="X379" s="609">
        <v>0.42859999999999998</v>
      </c>
    </row>
    <row r="380" spans="1:24" ht="89.25" x14ac:dyDescent="0.2">
      <c r="A380" s="238" t="s">
        <v>423</v>
      </c>
      <c r="B380" s="312" t="s">
        <v>19</v>
      </c>
      <c r="C380" s="601" t="s">
        <v>1061</v>
      </c>
      <c r="D380" s="596" t="s">
        <v>1060</v>
      </c>
      <c r="E380" s="754">
        <v>0.06</v>
      </c>
      <c r="F380" s="787" t="s">
        <v>969</v>
      </c>
      <c r="G380" s="596" t="s">
        <v>968</v>
      </c>
      <c r="H380" s="647">
        <v>5.2999999999999999E-2</v>
      </c>
      <c r="I380" s="595" t="s">
        <v>925</v>
      </c>
      <c r="J380" s="596" t="s">
        <v>924</v>
      </c>
      <c r="K380" s="507">
        <v>0.03</v>
      </c>
      <c r="L380" s="312" t="s">
        <v>19</v>
      </c>
      <c r="M380" s="595" t="s">
        <v>820</v>
      </c>
      <c r="N380" s="596" t="s">
        <v>806</v>
      </c>
      <c r="O380" s="503">
        <v>5.5E-2</v>
      </c>
      <c r="P380" s="597" t="s">
        <v>821</v>
      </c>
      <c r="Q380" s="598" t="s">
        <v>806</v>
      </c>
      <c r="R380" s="503">
        <v>5.4999999999999903E-2</v>
      </c>
      <c r="S380" s="437"/>
      <c r="T380" s="598" t="s">
        <v>702</v>
      </c>
      <c r="U380" s="515">
        <v>5.5E-2</v>
      </c>
      <c r="V380" s="415" t="s">
        <v>484</v>
      </c>
      <c r="W380" s="419" t="s">
        <v>529</v>
      </c>
      <c r="X380" s="436">
        <v>0.42849999999999999</v>
      </c>
    </row>
    <row r="381" spans="1:24" ht="51" x14ac:dyDescent="0.2">
      <c r="A381" s="238" t="s">
        <v>491</v>
      </c>
      <c r="B381" s="312" t="s">
        <v>19</v>
      </c>
      <c r="C381" s="551" t="s">
        <v>1063</v>
      </c>
      <c r="D381" s="551" t="s">
        <v>1062</v>
      </c>
      <c r="E381" s="538">
        <v>0.06</v>
      </c>
      <c r="F381" s="788" t="s">
        <v>981</v>
      </c>
      <c r="G381" s="551" t="s">
        <v>980</v>
      </c>
      <c r="H381" s="647">
        <v>5.2999999999999999E-2</v>
      </c>
      <c r="I381" s="595" t="s">
        <v>937</v>
      </c>
      <c r="J381" s="551" t="s">
        <v>936</v>
      </c>
      <c r="K381" s="507">
        <v>0.03</v>
      </c>
      <c r="L381" s="312" t="s">
        <v>19</v>
      </c>
      <c r="M381" s="595" t="s">
        <v>869</v>
      </c>
      <c r="N381" s="551" t="s">
        <v>868</v>
      </c>
      <c r="O381" s="503">
        <v>5.5E-2</v>
      </c>
      <c r="P381" s="597" t="s">
        <v>829</v>
      </c>
      <c r="Q381" s="610" t="s">
        <v>811</v>
      </c>
      <c r="R381" s="503">
        <v>5.4999999999999903E-2</v>
      </c>
      <c r="S381" s="437"/>
      <c r="T381" s="610" t="s">
        <v>708</v>
      </c>
      <c r="U381" s="515">
        <v>5.5E-2</v>
      </c>
      <c r="V381" s="415" t="s">
        <v>492</v>
      </c>
      <c r="W381" s="378" t="s">
        <v>533</v>
      </c>
      <c r="X381" s="436">
        <v>0.21</v>
      </c>
    </row>
    <row r="382" spans="1:24" ht="89.25" x14ac:dyDescent="0.2">
      <c r="A382" s="238" t="s">
        <v>425</v>
      </c>
      <c r="B382" s="312" t="s">
        <v>19</v>
      </c>
      <c r="C382" s="596" t="s">
        <v>971</v>
      </c>
      <c r="D382" s="596" t="s">
        <v>1066</v>
      </c>
      <c r="E382" s="538">
        <v>0.06</v>
      </c>
      <c r="F382" s="667" t="s">
        <v>971</v>
      </c>
      <c r="G382" s="596" t="s">
        <v>970</v>
      </c>
      <c r="H382" s="647">
        <v>5.2999999999999999E-2</v>
      </c>
      <c r="I382" s="595" t="s">
        <v>927</v>
      </c>
      <c r="J382" s="596" t="s">
        <v>926</v>
      </c>
      <c r="K382" s="507">
        <v>0.03</v>
      </c>
      <c r="L382" s="312" t="s">
        <v>19</v>
      </c>
      <c r="M382" s="595" t="s">
        <v>855</v>
      </c>
      <c r="N382" s="596" t="s">
        <v>854</v>
      </c>
      <c r="O382" s="503">
        <v>5.5E-2</v>
      </c>
      <c r="P382" s="597" t="s">
        <v>824</v>
      </c>
      <c r="Q382" s="598" t="s">
        <v>807</v>
      </c>
      <c r="R382" s="503">
        <v>5.4999999999999903E-2</v>
      </c>
      <c r="S382" s="437"/>
      <c r="T382" s="598" t="s">
        <v>703</v>
      </c>
      <c r="U382" s="515">
        <v>5.5E-2</v>
      </c>
      <c r="V382" s="415" t="s">
        <v>486</v>
      </c>
      <c r="W382" s="418" t="s">
        <v>486</v>
      </c>
      <c r="X382" s="436">
        <v>0.19</v>
      </c>
    </row>
    <row r="383" spans="1:24" ht="89.25" x14ac:dyDescent="0.2">
      <c r="A383" s="238" t="s">
        <v>428</v>
      </c>
      <c r="B383" s="312" t="s">
        <v>19</v>
      </c>
      <c r="C383" s="596" t="s">
        <v>1068</v>
      </c>
      <c r="D383" s="596" t="s">
        <v>1067</v>
      </c>
      <c r="E383" s="538">
        <v>0.06</v>
      </c>
      <c r="F383" s="667" t="s">
        <v>973</v>
      </c>
      <c r="G383" s="596" t="s">
        <v>972</v>
      </c>
      <c r="H383" s="647">
        <v>5.2999999999999999E-2</v>
      </c>
      <c r="I383" s="595" t="s">
        <v>929</v>
      </c>
      <c r="J383" s="596" t="s">
        <v>928</v>
      </c>
      <c r="K383" s="507">
        <v>0.03</v>
      </c>
      <c r="L383" s="312" t="s">
        <v>19</v>
      </c>
      <c r="M383" s="595" t="s">
        <v>857</v>
      </c>
      <c r="N383" s="596" t="s">
        <v>856</v>
      </c>
      <c r="O383" s="503">
        <v>5.5E-2</v>
      </c>
      <c r="P383" s="597" t="s">
        <v>825</v>
      </c>
      <c r="Q383" s="598" t="s">
        <v>808</v>
      </c>
      <c r="R383" s="503">
        <v>5.4999999999999903E-2</v>
      </c>
      <c r="S383" s="437"/>
      <c r="T383" s="598" t="s">
        <v>704</v>
      </c>
      <c r="U383" s="515">
        <v>5.5E-2</v>
      </c>
      <c r="V383" s="415" t="s">
        <v>487</v>
      </c>
      <c r="W383" s="418" t="s">
        <v>487</v>
      </c>
      <c r="X383" s="436">
        <v>0.2</v>
      </c>
    </row>
    <row r="384" spans="1:24" ht="51" x14ac:dyDescent="0.2">
      <c r="A384" s="238" t="s">
        <v>430</v>
      </c>
      <c r="B384" s="312" t="s">
        <v>19</v>
      </c>
      <c r="C384" s="596" t="s">
        <v>1070</v>
      </c>
      <c r="D384" s="596" t="s">
        <v>1069</v>
      </c>
      <c r="E384" s="538">
        <v>0.06</v>
      </c>
      <c r="F384" s="667" t="s">
        <v>975</v>
      </c>
      <c r="G384" s="596" t="s">
        <v>974</v>
      </c>
      <c r="H384" s="647">
        <v>5.2999999999999999E-2</v>
      </c>
      <c r="I384" s="595" t="s">
        <v>931</v>
      </c>
      <c r="J384" s="596" t="s">
        <v>930</v>
      </c>
      <c r="K384" s="507">
        <v>0.03</v>
      </c>
      <c r="L384" s="312" t="s">
        <v>19</v>
      </c>
      <c r="M384" s="595" t="s">
        <v>859</v>
      </c>
      <c r="N384" s="596" t="s">
        <v>858</v>
      </c>
      <c r="O384" s="503">
        <v>5.5E-2</v>
      </c>
      <c r="P384" s="597" t="s">
        <v>826</v>
      </c>
      <c r="Q384" s="598" t="s">
        <v>809</v>
      </c>
      <c r="R384" s="503">
        <v>5.4999999999999903E-2</v>
      </c>
      <c r="S384" s="437"/>
      <c r="T384" s="598" t="s">
        <v>705</v>
      </c>
      <c r="U384" s="515">
        <v>5.5E-2</v>
      </c>
      <c r="V384" s="415" t="s">
        <v>488</v>
      </c>
      <c r="W384" s="418" t="s">
        <v>530</v>
      </c>
      <c r="X384" s="436">
        <v>0.21</v>
      </c>
    </row>
    <row r="385" spans="1:24" ht="76.5" x14ac:dyDescent="0.2">
      <c r="A385" s="238" t="s">
        <v>433</v>
      </c>
      <c r="B385" s="312" t="s">
        <v>19</v>
      </c>
      <c r="C385" s="596" t="s">
        <v>1072</v>
      </c>
      <c r="D385" s="596" t="s">
        <v>1071</v>
      </c>
      <c r="E385" s="538">
        <v>0.06</v>
      </c>
      <c r="F385" s="667" t="s">
        <v>977</v>
      </c>
      <c r="G385" s="596" t="s">
        <v>976</v>
      </c>
      <c r="H385" s="647">
        <v>5.2999999999999999E-2</v>
      </c>
      <c r="I385" s="595" t="s">
        <v>933</v>
      </c>
      <c r="J385" s="596" t="s">
        <v>932</v>
      </c>
      <c r="K385" s="507">
        <v>0.03</v>
      </c>
      <c r="L385" s="312" t="s">
        <v>19</v>
      </c>
      <c r="M385" s="595" t="s">
        <v>861</v>
      </c>
      <c r="N385" s="596" t="s">
        <v>860</v>
      </c>
      <c r="O385" s="503">
        <v>5.5E-2</v>
      </c>
      <c r="P385" s="597" t="s">
        <v>827</v>
      </c>
      <c r="Q385" s="598" t="s">
        <v>810</v>
      </c>
      <c r="R385" s="503">
        <v>5.4999999999999903E-2</v>
      </c>
      <c r="S385" s="437"/>
      <c r="T385" s="598" t="s">
        <v>706</v>
      </c>
      <c r="U385" s="515">
        <v>5.5E-2</v>
      </c>
      <c r="V385" s="415" t="s">
        <v>489</v>
      </c>
      <c r="W385" s="419" t="s">
        <v>531</v>
      </c>
      <c r="X385" s="436">
        <v>0.1</v>
      </c>
    </row>
    <row r="386" spans="1:24" ht="89.25" x14ac:dyDescent="0.2">
      <c r="A386" s="238" t="s">
        <v>436</v>
      </c>
      <c r="B386" s="312" t="s">
        <v>19</v>
      </c>
      <c r="C386" s="596" t="s">
        <v>1074</v>
      </c>
      <c r="D386" s="596" t="s">
        <v>1073</v>
      </c>
      <c r="E386" s="538">
        <v>0.06</v>
      </c>
      <c r="F386" s="667" t="s">
        <v>979</v>
      </c>
      <c r="G386" s="596" t="s">
        <v>978</v>
      </c>
      <c r="H386" s="647">
        <v>5.2999999999999999E-2</v>
      </c>
      <c r="I386" s="595" t="s">
        <v>935</v>
      </c>
      <c r="J386" s="596" t="s">
        <v>934</v>
      </c>
      <c r="K386" s="507">
        <v>0.03</v>
      </c>
      <c r="L386" s="312" t="s">
        <v>19</v>
      </c>
      <c r="M386" s="595" t="s">
        <v>863</v>
      </c>
      <c r="N386" s="596" t="s">
        <v>862</v>
      </c>
      <c r="O386" s="503">
        <v>5.5E-2</v>
      </c>
      <c r="P386" s="597" t="s">
        <v>828</v>
      </c>
      <c r="Q386" s="598" t="s">
        <v>707</v>
      </c>
      <c r="R386" s="503">
        <v>5.4999999999999903E-2</v>
      </c>
      <c r="S386" s="437"/>
      <c r="T386" s="598" t="s">
        <v>707</v>
      </c>
      <c r="U386" s="515">
        <v>5.5E-2</v>
      </c>
      <c r="V386" s="415" t="s">
        <v>490</v>
      </c>
      <c r="W386" s="418" t="s">
        <v>532</v>
      </c>
      <c r="X386" s="436">
        <v>0.21</v>
      </c>
    </row>
    <row r="387" spans="1:24" ht="51" x14ac:dyDescent="0.2">
      <c r="A387" s="238" t="s">
        <v>440</v>
      </c>
      <c r="B387" s="312" t="s">
        <v>19</v>
      </c>
      <c r="C387" s="551" t="s">
        <v>1076</v>
      </c>
      <c r="D387" s="551" t="s">
        <v>1075</v>
      </c>
      <c r="E387" s="538">
        <v>0.06</v>
      </c>
      <c r="F387" s="788" t="s">
        <v>983</v>
      </c>
      <c r="G387" s="551" t="s">
        <v>982</v>
      </c>
      <c r="H387" s="647">
        <v>5.2999999999999999E-2</v>
      </c>
      <c r="I387" s="595" t="s">
        <v>921</v>
      </c>
      <c r="J387" s="551" t="s">
        <v>920</v>
      </c>
      <c r="K387" s="507">
        <v>0.03</v>
      </c>
      <c r="L387" s="312" t="s">
        <v>19</v>
      </c>
      <c r="M387" s="595" t="s">
        <v>871</v>
      </c>
      <c r="N387" s="551" t="s">
        <v>870</v>
      </c>
      <c r="O387" s="503">
        <v>5.5E-2</v>
      </c>
      <c r="P387" s="597" t="s">
        <v>830</v>
      </c>
      <c r="Q387" s="610" t="s">
        <v>708</v>
      </c>
      <c r="R387" s="503">
        <v>5.4999999999999903E-2</v>
      </c>
      <c r="S387" s="437"/>
      <c r="T387" s="610" t="s">
        <v>708</v>
      </c>
      <c r="U387" s="515">
        <v>5.5E-2</v>
      </c>
      <c r="V387" s="415" t="s">
        <v>493</v>
      </c>
      <c r="W387" s="378" t="s">
        <v>533</v>
      </c>
      <c r="X387" s="436">
        <v>0.21</v>
      </c>
    </row>
    <row r="388" spans="1:24" ht="38.25" x14ac:dyDescent="0.2">
      <c r="A388" s="238" t="s">
        <v>443</v>
      </c>
      <c r="B388" s="312" t="s">
        <v>19</v>
      </c>
      <c r="C388" s="596" t="s">
        <v>1078</v>
      </c>
      <c r="D388" s="596" t="s">
        <v>1077</v>
      </c>
      <c r="E388" s="538">
        <v>0.06</v>
      </c>
      <c r="F388" s="667" t="s">
        <v>985</v>
      </c>
      <c r="G388" s="596" t="s">
        <v>984</v>
      </c>
      <c r="H388" s="647">
        <v>5.2999999999999999E-2</v>
      </c>
      <c r="I388" s="595" t="s">
        <v>919</v>
      </c>
      <c r="J388" s="596" t="s">
        <v>918</v>
      </c>
      <c r="K388" s="507">
        <v>0.03</v>
      </c>
      <c r="L388" s="312" t="s">
        <v>19</v>
      </c>
      <c r="M388" s="595" t="s">
        <v>831</v>
      </c>
      <c r="N388" s="596" t="s">
        <v>812</v>
      </c>
      <c r="O388" s="503">
        <v>5.5E-2</v>
      </c>
      <c r="P388" s="597" t="s">
        <v>831</v>
      </c>
      <c r="Q388" s="598" t="s">
        <v>812</v>
      </c>
      <c r="R388" s="503">
        <v>5.4999999999999903E-2</v>
      </c>
      <c r="S388" s="437"/>
      <c r="T388" s="598" t="s">
        <v>709</v>
      </c>
      <c r="U388" s="515">
        <v>5.5E-2</v>
      </c>
      <c r="V388" s="415" t="s">
        <v>494</v>
      </c>
      <c r="W388" s="418" t="s">
        <v>534</v>
      </c>
      <c r="X388" s="436">
        <v>0.25</v>
      </c>
    </row>
    <row r="389" spans="1:24" ht="76.5" x14ac:dyDescent="0.2">
      <c r="A389" s="238" t="s">
        <v>446</v>
      </c>
      <c r="B389" s="312" t="s">
        <v>19</v>
      </c>
      <c r="C389" s="596" t="s">
        <v>1080</v>
      </c>
      <c r="D389" s="596" t="s">
        <v>1079</v>
      </c>
      <c r="E389" s="538">
        <v>0.06</v>
      </c>
      <c r="F389" s="667" t="s">
        <v>987</v>
      </c>
      <c r="G389" s="596" t="s">
        <v>986</v>
      </c>
      <c r="H389" s="647">
        <v>5.2999999999999999E-2</v>
      </c>
      <c r="I389" s="595" t="s">
        <v>917</v>
      </c>
      <c r="J389" s="596" t="s">
        <v>916</v>
      </c>
      <c r="K389" s="507">
        <v>0.03</v>
      </c>
      <c r="L389" s="312" t="s">
        <v>19</v>
      </c>
      <c r="M389" s="595" t="s">
        <v>832</v>
      </c>
      <c r="N389" s="596" t="s">
        <v>813</v>
      </c>
      <c r="O389" s="503">
        <v>5.5E-2</v>
      </c>
      <c r="P389" s="597" t="s">
        <v>832</v>
      </c>
      <c r="Q389" s="598" t="s">
        <v>813</v>
      </c>
      <c r="R389" s="503">
        <v>5.4999999999999903E-2</v>
      </c>
      <c r="S389" s="437"/>
      <c r="T389" s="598" t="s">
        <v>710</v>
      </c>
      <c r="U389" s="515">
        <v>5.5E-2</v>
      </c>
      <c r="V389" s="415" t="s">
        <v>495</v>
      </c>
      <c r="W389" s="316"/>
      <c r="X389" s="436">
        <v>1</v>
      </c>
    </row>
    <row r="390" spans="1:24" ht="38.25" x14ac:dyDescent="0.2">
      <c r="A390" s="238" t="s">
        <v>449</v>
      </c>
      <c r="B390" s="312" t="s">
        <v>19</v>
      </c>
      <c r="C390" s="596" t="s">
        <v>1082</v>
      </c>
      <c r="D390" s="596" t="s">
        <v>1081</v>
      </c>
      <c r="E390" s="538">
        <v>0.06</v>
      </c>
      <c r="F390" s="667" t="s">
        <v>989</v>
      </c>
      <c r="G390" s="596" t="s">
        <v>988</v>
      </c>
      <c r="H390" s="647">
        <v>5.2999999999999999E-2</v>
      </c>
      <c r="I390" s="595" t="s">
        <v>915</v>
      </c>
      <c r="J390" s="596" t="s">
        <v>914</v>
      </c>
      <c r="K390" s="507">
        <v>0.03</v>
      </c>
      <c r="L390" s="312" t="s">
        <v>19</v>
      </c>
      <c r="M390" s="595" t="s">
        <v>865</v>
      </c>
      <c r="N390" s="596" t="s">
        <v>864</v>
      </c>
      <c r="O390" s="503">
        <v>5.5E-2</v>
      </c>
      <c r="P390" s="597" t="s">
        <v>833</v>
      </c>
      <c r="Q390" s="598" t="s">
        <v>814</v>
      </c>
      <c r="R390" s="503">
        <v>5.4999999999999903E-2</v>
      </c>
      <c r="S390" s="437"/>
      <c r="T390" s="598" t="s">
        <v>711</v>
      </c>
      <c r="U390" s="515">
        <v>5.5E-2</v>
      </c>
      <c r="V390" s="415" t="s">
        <v>496</v>
      </c>
      <c r="W390" s="316"/>
      <c r="X390" s="436">
        <v>0.19</v>
      </c>
    </row>
    <row r="391" spans="1:24" ht="38.25" x14ac:dyDescent="0.2">
      <c r="A391" s="238" t="s">
        <v>452</v>
      </c>
      <c r="B391" s="312" t="s">
        <v>19</v>
      </c>
      <c r="C391" s="596" t="s">
        <v>1084</v>
      </c>
      <c r="D391" s="596" t="s">
        <v>1083</v>
      </c>
      <c r="E391" s="538">
        <v>0.06</v>
      </c>
      <c r="F391" s="667" t="s">
        <v>991</v>
      </c>
      <c r="G391" s="596" t="s">
        <v>990</v>
      </c>
      <c r="H391" s="647">
        <v>5.2999999999999999E-2</v>
      </c>
      <c r="I391" s="595" t="s">
        <v>913</v>
      </c>
      <c r="J391" s="596" t="s">
        <v>866</v>
      </c>
      <c r="K391" s="507">
        <v>0.03</v>
      </c>
      <c r="L391" s="312" t="s">
        <v>19</v>
      </c>
      <c r="M391" s="595" t="s">
        <v>867</v>
      </c>
      <c r="N391" s="596" t="s">
        <v>866</v>
      </c>
      <c r="O391" s="503">
        <v>5.5E-2</v>
      </c>
      <c r="P391" s="597" t="s">
        <v>834</v>
      </c>
      <c r="Q391" s="598" t="s">
        <v>815</v>
      </c>
      <c r="R391" s="503">
        <v>5.4999999999999903E-2</v>
      </c>
      <c r="S391" s="437"/>
      <c r="T391" s="598" t="s">
        <v>712</v>
      </c>
      <c r="U391" s="515">
        <v>5.5E-2</v>
      </c>
      <c r="V391" s="415" t="s">
        <v>497</v>
      </c>
      <c r="W391" s="316"/>
      <c r="X391" s="436">
        <v>0.2</v>
      </c>
    </row>
    <row r="392" spans="1:24" ht="38.25" x14ac:dyDescent="0.2">
      <c r="A392" s="238" t="s">
        <v>458</v>
      </c>
      <c r="B392" s="312" t="s">
        <v>19</v>
      </c>
      <c r="C392" s="238" t="s">
        <v>1086</v>
      </c>
      <c r="D392" s="238" t="s">
        <v>1085</v>
      </c>
      <c r="E392" s="538">
        <v>0.06</v>
      </c>
      <c r="F392" s="789" t="s">
        <v>995</v>
      </c>
      <c r="G392" s="238" t="s">
        <v>994</v>
      </c>
      <c r="H392" s="647">
        <v>5.2999999999999999E-2</v>
      </c>
      <c r="I392" s="238" t="s">
        <v>910</v>
      </c>
      <c r="J392" s="238" t="s">
        <v>909</v>
      </c>
      <c r="K392" s="507">
        <v>0.03</v>
      </c>
      <c r="L392" s="312" t="s">
        <v>19</v>
      </c>
      <c r="M392" s="595" t="s">
        <v>875</v>
      </c>
      <c r="N392" s="596" t="s">
        <v>874</v>
      </c>
      <c r="O392" s="503">
        <v>5.5E-2</v>
      </c>
      <c r="P392" s="597" t="s">
        <v>836</v>
      </c>
      <c r="Q392" s="598" t="s">
        <v>817</v>
      </c>
      <c r="R392" s="503">
        <v>5.4999999999999903E-2</v>
      </c>
      <c r="S392" s="437"/>
      <c r="T392" s="598" t="s">
        <v>714</v>
      </c>
      <c r="U392" s="515">
        <v>5.5E-2</v>
      </c>
      <c r="V392" s="415" t="s">
        <v>499</v>
      </c>
      <c r="W392" s="378"/>
      <c r="X392" s="436">
        <v>0.09</v>
      </c>
    </row>
    <row r="393" spans="1:24" ht="89.25" x14ac:dyDescent="0.2">
      <c r="A393" s="238" t="s">
        <v>455</v>
      </c>
      <c r="B393" s="312" t="s">
        <v>19</v>
      </c>
      <c r="C393" s="596" t="s">
        <v>1088</v>
      </c>
      <c r="D393" s="596" t="s">
        <v>1087</v>
      </c>
      <c r="E393" s="538">
        <v>0.06</v>
      </c>
      <c r="F393" s="667" t="s">
        <v>993</v>
      </c>
      <c r="G393" s="596" t="s">
        <v>992</v>
      </c>
      <c r="H393" s="647">
        <v>5.2999999999999999E-2</v>
      </c>
      <c r="I393" s="595" t="s">
        <v>912</v>
      </c>
      <c r="J393" s="596" t="s">
        <v>911</v>
      </c>
      <c r="K393" s="507">
        <v>0.03</v>
      </c>
      <c r="L393" s="312" t="s">
        <v>19</v>
      </c>
      <c r="M393" s="595" t="s">
        <v>873</v>
      </c>
      <c r="N393" s="596" t="s">
        <v>872</v>
      </c>
      <c r="O393" s="503">
        <v>5.5E-2</v>
      </c>
      <c r="P393" s="597" t="s">
        <v>835</v>
      </c>
      <c r="Q393" s="598" t="s">
        <v>816</v>
      </c>
      <c r="R393" s="503">
        <v>5.4999999999999903E-2</v>
      </c>
      <c r="S393" s="437"/>
      <c r="T393" s="598" t="s">
        <v>713</v>
      </c>
      <c r="U393" s="515">
        <v>5.5E-2</v>
      </c>
      <c r="V393" s="415" t="s">
        <v>498</v>
      </c>
      <c r="W393" s="316"/>
      <c r="X393" s="436">
        <v>0.31</v>
      </c>
    </row>
    <row r="394" spans="1:24" s="244" customFormat="1" ht="12.75" x14ac:dyDescent="0.2">
      <c r="A394" s="492" t="s">
        <v>2</v>
      </c>
      <c r="B394" s="493" t="s">
        <v>666</v>
      </c>
      <c r="C394" s="1032" t="s">
        <v>1009</v>
      </c>
      <c r="D394" s="1033"/>
      <c r="E394" s="1034"/>
      <c r="F394" s="1032" t="s">
        <v>959</v>
      </c>
      <c r="G394" s="1033"/>
      <c r="H394" s="1034"/>
      <c r="I394" s="1032" t="s">
        <v>938</v>
      </c>
      <c r="J394" s="1033"/>
      <c r="K394" s="1034"/>
      <c r="L394" s="493" t="s">
        <v>666</v>
      </c>
      <c r="M394" s="1032" t="s">
        <v>849</v>
      </c>
      <c r="N394" s="1033"/>
      <c r="O394" s="1034"/>
      <c r="P394" s="1032" t="s">
        <v>766</v>
      </c>
      <c r="Q394" s="1033"/>
      <c r="R394" s="1034"/>
      <c r="S394" s="996" t="s">
        <v>699</v>
      </c>
      <c r="T394" s="997"/>
      <c r="U394" s="998"/>
      <c r="V394" s="996" t="s">
        <v>664</v>
      </c>
      <c r="W394" s="997"/>
      <c r="X394" s="998"/>
    </row>
    <row r="395" spans="1:24" s="244" customFormat="1" ht="12.75" x14ac:dyDescent="0.2">
      <c r="A395" s="271"/>
      <c r="B395" s="312"/>
      <c r="C395" s="1032"/>
      <c r="D395" s="1033"/>
      <c r="E395" s="1034"/>
      <c r="F395" s="1032" t="s">
        <v>8</v>
      </c>
      <c r="G395" s="1033"/>
      <c r="H395" s="1034"/>
      <c r="I395" s="1032" t="s">
        <v>8</v>
      </c>
      <c r="J395" s="1033"/>
      <c r="K395" s="1034"/>
      <c r="L395" s="312"/>
      <c r="M395" s="1032" t="s">
        <v>8</v>
      </c>
      <c r="N395" s="1033"/>
      <c r="O395" s="1034"/>
      <c r="P395" s="1033" t="s">
        <v>8</v>
      </c>
      <c r="Q395" s="1033"/>
      <c r="R395" s="1034"/>
      <c r="S395" s="999" t="s">
        <v>8</v>
      </c>
      <c r="T395" s="1000"/>
      <c r="U395" s="1001"/>
      <c r="V395" s="999" t="s">
        <v>8</v>
      </c>
      <c r="W395" s="1000"/>
      <c r="X395" s="1001"/>
    </row>
    <row r="396" spans="1:24" s="244" customFormat="1" ht="25.5" x14ac:dyDescent="0.2">
      <c r="A396" s="271"/>
      <c r="B396" s="312"/>
      <c r="C396" s="495" t="s">
        <v>9</v>
      </c>
      <c r="D396" s="495" t="s">
        <v>10</v>
      </c>
      <c r="E396" s="495" t="s">
        <v>1051</v>
      </c>
      <c r="F396" s="494" t="s">
        <v>9</v>
      </c>
      <c r="G396" s="493" t="s">
        <v>10</v>
      </c>
      <c r="H396" s="804" t="s">
        <v>11</v>
      </c>
      <c r="I396" s="495" t="s">
        <v>9</v>
      </c>
      <c r="J396" s="493" t="s">
        <v>10</v>
      </c>
      <c r="K396" s="496" t="s">
        <v>11</v>
      </c>
      <c r="L396" s="312"/>
      <c r="M396" s="495" t="s">
        <v>9</v>
      </c>
      <c r="N396" s="493" t="s">
        <v>10</v>
      </c>
      <c r="O396" s="496" t="s">
        <v>11</v>
      </c>
      <c r="P396" s="495" t="s">
        <v>9</v>
      </c>
      <c r="Q396" s="493" t="s">
        <v>10</v>
      </c>
      <c r="R396" s="496" t="s">
        <v>11</v>
      </c>
      <c r="S396" s="273" t="s">
        <v>9</v>
      </c>
      <c r="T396" s="274" t="s">
        <v>10</v>
      </c>
      <c r="U396" s="497" t="s">
        <v>11</v>
      </c>
      <c r="V396" s="273" t="s">
        <v>9</v>
      </c>
      <c r="W396" s="274" t="s">
        <v>10</v>
      </c>
      <c r="X396" s="497" t="s">
        <v>11</v>
      </c>
    </row>
    <row r="397" spans="1:24" s="244" customFormat="1" ht="12.75" x14ac:dyDescent="0.2">
      <c r="A397" s="271"/>
      <c r="B397" s="498"/>
      <c r="C397" s="1032" t="s">
        <v>1052</v>
      </c>
      <c r="D397" s="1033"/>
      <c r="E397" s="1034"/>
      <c r="F397" s="1032" t="s">
        <v>958</v>
      </c>
      <c r="G397" s="1033"/>
      <c r="H397" s="1034"/>
      <c r="I397" s="1032" t="s">
        <v>939</v>
      </c>
      <c r="J397" s="1033"/>
      <c r="K397" s="1034"/>
      <c r="L397" s="312"/>
      <c r="M397" s="1032" t="s">
        <v>850</v>
      </c>
      <c r="N397" s="1033"/>
      <c r="O397" s="1034"/>
      <c r="P397" s="1043" t="s">
        <v>767</v>
      </c>
      <c r="Q397" s="1043"/>
      <c r="R397" s="1043"/>
      <c r="S397" s="992" t="s">
        <v>700</v>
      </c>
      <c r="T397" s="993"/>
      <c r="U397" s="1008"/>
      <c r="V397" s="1052" t="s">
        <v>665</v>
      </c>
      <c r="W397" s="1052"/>
      <c r="X397" s="1053"/>
    </row>
    <row r="398" spans="1:24" x14ac:dyDescent="0.2">
      <c r="A398" s="238"/>
      <c r="B398" s="312"/>
      <c r="C398" s="666"/>
      <c r="D398" s="666"/>
      <c r="E398" s="538"/>
      <c r="F398" s="646"/>
      <c r="G398" s="312"/>
      <c r="H398" s="647"/>
      <c r="I398" s="238"/>
      <c r="J398" s="238"/>
      <c r="K398" s="507"/>
      <c r="L398" s="312"/>
      <c r="M398" s="595"/>
      <c r="N398" s="596"/>
      <c r="O398" s="503"/>
      <c r="P398" s="597"/>
      <c r="Q398" s="598"/>
      <c r="R398" s="503"/>
      <c r="S398" s="437"/>
      <c r="T398" s="598"/>
      <c r="U398" s="515"/>
      <c r="V398" s="415"/>
      <c r="W398" s="378"/>
      <c r="X398" s="436"/>
    </row>
    <row r="399" spans="1:24" ht="25.5" x14ac:dyDescent="0.2">
      <c r="A399" s="349" t="s">
        <v>461</v>
      </c>
      <c r="B399" s="312"/>
      <c r="C399" s="666"/>
      <c r="D399" s="666"/>
      <c r="E399" s="538"/>
      <c r="F399" s="646"/>
      <c r="G399" s="312"/>
      <c r="H399" s="647"/>
      <c r="I399" s="349"/>
      <c r="J399" s="349"/>
      <c r="K399" s="507"/>
      <c r="L399" s="312"/>
      <c r="M399" s="532"/>
      <c r="N399" s="532"/>
      <c r="O399" s="503"/>
      <c r="P399" s="613"/>
      <c r="Q399" s="437"/>
      <c r="R399" s="503"/>
      <c r="S399" s="437"/>
      <c r="T399" s="437"/>
      <c r="U399" s="312"/>
      <c r="V399" s="343"/>
      <c r="W399" s="378"/>
      <c r="X399" s="436"/>
    </row>
    <row r="400" spans="1:24" ht="25.5" x14ac:dyDescent="0.2">
      <c r="A400" s="238" t="s">
        <v>462</v>
      </c>
      <c r="B400" s="312" t="s">
        <v>19</v>
      </c>
      <c r="C400" s="756" t="s">
        <v>1092</v>
      </c>
      <c r="D400" s="756" t="s">
        <v>1089</v>
      </c>
      <c r="E400" s="538">
        <v>0.06</v>
      </c>
      <c r="F400" s="669" t="s">
        <v>997</v>
      </c>
      <c r="G400" s="517" t="s">
        <v>996</v>
      </c>
      <c r="H400" s="647">
        <v>5.2999999999999999E-2</v>
      </c>
      <c r="I400" s="517" t="s">
        <v>901</v>
      </c>
      <c r="J400" s="517" t="s">
        <v>899</v>
      </c>
      <c r="K400" s="507">
        <v>0.03</v>
      </c>
      <c r="L400" s="312" t="s">
        <v>19</v>
      </c>
      <c r="M400" s="551" t="s">
        <v>837</v>
      </c>
      <c r="N400" s="551" t="s">
        <v>876</v>
      </c>
      <c r="O400" s="503">
        <v>5.5E-2</v>
      </c>
      <c r="P400" s="610" t="s">
        <v>837</v>
      </c>
      <c r="Q400" s="610" t="s">
        <v>818</v>
      </c>
      <c r="R400" s="503">
        <v>5.4999999999999903E-2</v>
      </c>
      <c r="S400" s="437"/>
      <c r="T400" s="610" t="s">
        <v>715</v>
      </c>
      <c r="U400" s="515">
        <v>5.5E-2</v>
      </c>
      <c r="V400" s="315" t="s">
        <v>500</v>
      </c>
      <c r="W400" s="378" t="s">
        <v>501</v>
      </c>
      <c r="X400" s="436">
        <v>0.2</v>
      </c>
    </row>
    <row r="401" spans="1:24" ht="25.5" x14ac:dyDescent="0.2">
      <c r="A401" s="238" t="s">
        <v>465</v>
      </c>
      <c r="B401" s="312" t="s">
        <v>19</v>
      </c>
      <c r="C401" s="756" t="s">
        <v>1091</v>
      </c>
      <c r="D401" s="756" t="s">
        <v>1090</v>
      </c>
      <c r="E401" s="538">
        <v>0.06</v>
      </c>
      <c r="F401" s="669" t="s">
        <v>999</v>
      </c>
      <c r="G401" s="517" t="s">
        <v>998</v>
      </c>
      <c r="H401" s="647">
        <v>5.2999999999999999E-2</v>
      </c>
      <c r="I401" s="517" t="s">
        <v>902</v>
      </c>
      <c r="J401" s="517" t="s">
        <v>900</v>
      </c>
      <c r="K401" s="507">
        <v>0.03</v>
      </c>
      <c r="L401" s="312" t="s">
        <v>19</v>
      </c>
      <c r="M401" s="551" t="s">
        <v>838</v>
      </c>
      <c r="N401" s="551" t="s">
        <v>877</v>
      </c>
      <c r="O401" s="503">
        <v>5.5E-2</v>
      </c>
      <c r="P401" s="610" t="s">
        <v>838</v>
      </c>
      <c r="Q401" s="610" t="s">
        <v>819</v>
      </c>
      <c r="R401" s="503">
        <v>5.4999999999999903E-2</v>
      </c>
      <c r="S401" s="437"/>
      <c r="T401" s="610" t="s">
        <v>716</v>
      </c>
      <c r="U401" s="515">
        <v>5.5E-2</v>
      </c>
      <c r="V401" s="315" t="s">
        <v>502</v>
      </c>
      <c r="W401" s="378" t="s">
        <v>503</v>
      </c>
      <c r="X401" s="436">
        <v>-0.52</v>
      </c>
    </row>
    <row r="402" spans="1:24" x14ac:dyDescent="0.2">
      <c r="A402" s="238"/>
      <c r="B402" s="312"/>
      <c r="C402" s="666"/>
      <c r="D402" s="666"/>
      <c r="E402" s="538"/>
      <c r="F402" s="789"/>
      <c r="G402" s="238"/>
      <c r="H402" s="647"/>
      <c r="I402" s="238"/>
      <c r="J402" s="238"/>
      <c r="K402" s="507"/>
      <c r="L402" s="312"/>
      <c r="M402" s="532"/>
      <c r="N402" s="532"/>
      <c r="O402" s="503"/>
      <c r="P402" s="437"/>
      <c r="Q402" s="437"/>
      <c r="R402" s="503"/>
      <c r="S402" s="437"/>
      <c r="T402" s="437"/>
      <c r="U402" s="312"/>
      <c r="V402" s="256"/>
      <c r="W402" s="257"/>
      <c r="X402" s="258"/>
    </row>
    <row r="403" spans="1:24" x14ac:dyDescent="0.2">
      <c r="A403" s="399" t="s">
        <v>466</v>
      </c>
      <c r="B403" s="312"/>
      <c r="C403" s="666"/>
      <c r="D403" s="666"/>
      <c r="E403" s="538"/>
      <c r="F403" s="790"/>
      <c r="G403" s="399"/>
      <c r="H403" s="647"/>
      <c r="I403" s="399"/>
      <c r="J403" s="399"/>
      <c r="K403" s="512"/>
      <c r="L403" s="312"/>
      <c r="M403" s="532"/>
      <c r="N403" s="532"/>
      <c r="O403" s="503"/>
      <c r="P403" s="437"/>
      <c r="Q403" s="437"/>
      <c r="R403" s="503"/>
      <c r="S403" s="437"/>
      <c r="T403" s="437"/>
      <c r="U403" s="312"/>
      <c r="V403" s="165"/>
      <c r="W403" s="165"/>
      <c r="X403" s="258"/>
    </row>
    <row r="404" spans="1:24" ht="25.5" x14ac:dyDescent="0.2">
      <c r="A404" s="235" t="s">
        <v>467</v>
      </c>
      <c r="B404" s="312" t="s">
        <v>19</v>
      </c>
      <c r="C404" s="666">
        <f>D404*1.15</f>
        <v>569.02535164144751</v>
      </c>
      <c r="D404" s="666">
        <f>G404*1.06</f>
        <v>494.80465360125879</v>
      </c>
      <c r="E404" s="538">
        <v>0.06</v>
      </c>
      <c r="F404" s="669">
        <f>G404*1.15</f>
        <v>536.81636947306379</v>
      </c>
      <c r="G404" s="517">
        <f>J404*1.053</f>
        <v>466.79684302005546</v>
      </c>
      <c r="H404" s="647">
        <v>5.2999999999999999E-2</v>
      </c>
      <c r="I404" s="517">
        <f t="shared" ref="I404:I407" si="236">J404*1.15</f>
        <v>509.79712200670821</v>
      </c>
      <c r="J404" s="517">
        <f t="shared" ref="J404:J421" si="237">N404*1.03</f>
        <v>443.30184522322457</v>
      </c>
      <c r="K404" s="507">
        <v>0.03</v>
      </c>
      <c r="L404" s="312" t="s">
        <v>19</v>
      </c>
      <c r="M404" s="513">
        <f>N404*1.15</f>
        <v>494.94866214243513</v>
      </c>
      <c r="N404" s="513">
        <f>Q404*1.05</f>
        <v>430.39014099342188</v>
      </c>
      <c r="O404" s="503">
        <v>5.5E-2</v>
      </c>
      <c r="P404" s="513">
        <v>471.38</v>
      </c>
      <c r="Q404" s="513">
        <f>T404*1.055</f>
        <v>409.8953723746875</v>
      </c>
      <c r="R404" s="503">
        <f>(P404-S404)/S404</f>
        <v>5.5000720154953747E-2</v>
      </c>
      <c r="S404" s="513">
        <f>T404*1.15</f>
        <v>446.80538220937501</v>
      </c>
      <c r="T404" s="513">
        <f>W404*1.055</f>
        <v>388.52641931250002</v>
      </c>
      <c r="U404" s="515">
        <f>(T404-W404)/W404</f>
        <v>5.4999999999999966E-2</v>
      </c>
      <c r="V404" s="257">
        <v>423.51221062500002</v>
      </c>
      <c r="W404" s="257">
        <v>368.27148750000003</v>
      </c>
      <c r="X404" s="360">
        <v>9.0000000000000163E-2</v>
      </c>
    </row>
    <row r="405" spans="1:24" x14ac:dyDescent="0.2">
      <c r="A405" s="238" t="s">
        <v>468</v>
      </c>
      <c r="B405" s="312" t="s">
        <v>19</v>
      </c>
      <c r="C405" s="666">
        <f t="shared" ref="C405:C407" si="238">D405*1.15</f>
        <v>696.82284864944472</v>
      </c>
      <c r="D405" s="666">
        <f t="shared" ref="D405:D421" si="239">G405*1.06</f>
        <v>605.93291186908243</v>
      </c>
      <c r="E405" s="538">
        <v>0.06</v>
      </c>
      <c r="F405" s="669">
        <f t="shared" ref="F405:F407" si="240">G405*1.15</f>
        <v>657.38004589570255</v>
      </c>
      <c r="G405" s="517">
        <f t="shared" ref="G405:G407" si="241">J405*1.053</f>
        <v>571.63482251800224</v>
      </c>
      <c r="H405" s="647">
        <v>5.2999999999999999E-2</v>
      </c>
      <c r="I405" s="517">
        <f t="shared" si="236"/>
        <v>624.29254121149347</v>
      </c>
      <c r="J405" s="517">
        <f t="shared" si="237"/>
        <v>542.86307931434214</v>
      </c>
      <c r="K405" s="507">
        <v>0.03</v>
      </c>
      <c r="L405" s="312" t="s">
        <v>19</v>
      </c>
      <c r="M405" s="513">
        <f t="shared" ref="M405:M461" si="242">N405*1.15</f>
        <v>606.10926331212954</v>
      </c>
      <c r="N405" s="513">
        <f t="shared" ref="N405:N461" si="243">Q405*1.05</f>
        <v>527.05153331489532</v>
      </c>
      <c r="O405" s="503">
        <v>5.5E-2</v>
      </c>
      <c r="P405" s="513">
        <v>577.25</v>
      </c>
      <c r="Q405" s="513">
        <f>T405*1.055</f>
        <v>501.95384125228122</v>
      </c>
      <c r="R405" s="503">
        <f>(P405-S405)/S405</f>
        <v>5.5005633812102807E-2</v>
      </c>
      <c r="S405" s="513">
        <f t="shared" ref="S405:S410" si="244">T405*1.15</f>
        <v>547.15347624656249</v>
      </c>
      <c r="T405" s="513">
        <f t="shared" ref="T405:T421" si="245">W405*1.055</f>
        <v>475.78563151874999</v>
      </c>
      <c r="U405" s="515">
        <f t="shared" ref="U405:U421" si="246">(T405-W405)/W405</f>
        <v>5.5E-2</v>
      </c>
      <c r="V405" s="257">
        <v>518.6288874375</v>
      </c>
      <c r="W405" s="257">
        <v>450.98164125</v>
      </c>
      <c r="X405" s="360">
        <v>9.0000000000000024E-2</v>
      </c>
    </row>
    <row r="406" spans="1:24" x14ac:dyDescent="0.2">
      <c r="A406" s="235" t="s">
        <v>469</v>
      </c>
      <c r="B406" s="312" t="s">
        <v>19</v>
      </c>
      <c r="C406" s="666">
        <f t="shared" si="238"/>
        <v>696.82284864944472</v>
      </c>
      <c r="D406" s="666">
        <f t="shared" si="239"/>
        <v>605.93291186908243</v>
      </c>
      <c r="E406" s="538">
        <v>0.06</v>
      </c>
      <c r="F406" s="669">
        <f t="shared" si="240"/>
        <v>657.38004589570255</v>
      </c>
      <c r="G406" s="517">
        <f t="shared" si="241"/>
        <v>571.63482251800224</v>
      </c>
      <c r="H406" s="647">
        <v>5.2999999999999999E-2</v>
      </c>
      <c r="I406" s="517">
        <f t="shared" si="236"/>
        <v>624.29254121149347</v>
      </c>
      <c r="J406" s="517">
        <f t="shared" si="237"/>
        <v>542.86307931434214</v>
      </c>
      <c r="K406" s="507">
        <v>0.03</v>
      </c>
      <c r="L406" s="312" t="s">
        <v>19</v>
      </c>
      <c r="M406" s="513">
        <f t="shared" si="242"/>
        <v>606.10926331212954</v>
      </c>
      <c r="N406" s="513">
        <f t="shared" si="243"/>
        <v>527.05153331489532</v>
      </c>
      <c r="O406" s="503">
        <v>5.5E-2</v>
      </c>
      <c r="P406" s="513">
        <v>577.25</v>
      </c>
      <c r="Q406" s="513">
        <f>T406*1.055</f>
        <v>501.95384125228122</v>
      </c>
      <c r="R406" s="503">
        <f>(P406-S406)/S406</f>
        <v>5.5005633812102807E-2</v>
      </c>
      <c r="S406" s="513">
        <f t="shared" si="244"/>
        <v>547.15347624656249</v>
      </c>
      <c r="T406" s="513">
        <f t="shared" si="245"/>
        <v>475.78563151874999</v>
      </c>
      <c r="U406" s="515">
        <f t="shared" si="246"/>
        <v>5.5E-2</v>
      </c>
      <c r="V406" s="257">
        <v>518.6288874375</v>
      </c>
      <c r="W406" s="257">
        <v>450.98164125</v>
      </c>
      <c r="X406" s="360">
        <v>9.0000000000000024E-2</v>
      </c>
    </row>
    <row r="407" spans="1:24" ht="25.5" x14ac:dyDescent="0.2">
      <c r="A407" s="235" t="s">
        <v>470</v>
      </c>
      <c r="B407" s="312" t="s">
        <v>19</v>
      </c>
      <c r="C407" s="666">
        <f t="shared" si="238"/>
        <v>1848.8659786120475</v>
      </c>
      <c r="D407" s="666">
        <f t="shared" si="239"/>
        <v>1607.7095466191718</v>
      </c>
      <c r="E407" s="538">
        <v>0.06</v>
      </c>
      <c r="F407" s="669">
        <f t="shared" si="240"/>
        <v>1744.2131873698561</v>
      </c>
      <c r="G407" s="517">
        <f t="shared" si="241"/>
        <v>1516.7071194520488</v>
      </c>
      <c r="H407" s="647">
        <v>5.2999999999999999E-2</v>
      </c>
      <c r="I407" s="517">
        <f t="shared" si="236"/>
        <v>1656.4227800283531</v>
      </c>
      <c r="J407" s="517">
        <f t="shared" si="237"/>
        <v>1440.3676348072638</v>
      </c>
      <c r="K407" s="507">
        <v>0.03</v>
      </c>
      <c r="L407" s="312" t="s">
        <v>19</v>
      </c>
      <c r="M407" s="513">
        <f t="shared" si="242"/>
        <v>1608.1774563382069</v>
      </c>
      <c r="N407" s="513">
        <f t="shared" si="243"/>
        <v>1398.4151794245279</v>
      </c>
      <c r="O407" s="503">
        <v>5.5E-2</v>
      </c>
      <c r="P407" s="513">
        <v>1531.6</v>
      </c>
      <c r="Q407" s="513">
        <f>T407*1.055</f>
        <v>1331.8239804043121</v>
      </c>
      <c r="R407" s="503">
        <f>(P407-S407)/S407</f>
        <v>5.5001668698426945E-2</v>
      </c>
      <c r="S407" s="513">
        <f t="shared" si="244"/>
        <v>1451.7512582606246</v>
      </c>
      <c r="T407" s="513">
        <f t="shared" si="245"/>
        <v>1262.3923984874998</v>
      </c>
      <c r="U407" s="515">
        <f t="shared" si="246"/>
        <v>5.5E-2</v>
      </c>
      <c r="V407" s="257">
        <v>1376.0675433749998</v>
      </c>
      <c r="W407" s="257">
        <v>1196.5804724999998</v>
      </c>
      <c r="X407" s="360">
        <v>9.0000000000000038E-2</v>
      </c>
    </row>
    <row r="408" spans="1:24" x14ac:dyDescent="0.2">
      <c r="A408" s="238" t="s">
        <v>509</v>
      </c>
      <c r="B408" s="312" t="s">
        <v>19</v>
      </c>
      <c r="C408" s="666">
        <f>D408*1.15</f>
        <v>2019.5735841044816</v>
      </c>
      <c r="D408" s="666">
        <f t="shared" si="239"/>
        <v>1756.1509426995494</v>
      </c>
      <c r="E408" s="538">
        <v>0.06</v>
      </c>
      <c r="F408" s="668">
        <f>G408*1.15</f>
        <v>1905.2580982117752</v>
      </c>
      <c r="G408" s="645">
        <f>J408*1.053</f>
        <v>1656.7461723580655</v>
      </c>
      <c r="H408" s="647">
        <v>5.2999999999999999E-2</v>
      </c>
      <c r="I408" s="517">
        <f t="shared" ref="I408:I421" si="247">J408*1.15</f>
        <v>1809.3619166303658</v>
      </c>
      <c r="J408" s="517">
        <f t="shared" si="237"/>
        <v>1573.3581883742313</v>
      </c>
      <c r="K408" s="507">
        <v>0.03</v>
      </c>
      <c r="L408" s="312" t="s">
        <v>19</v>
      </c>
      <c r="M408" s="513">
        <f t="shared" si="242"/>
        <v>1756.6620549809377</v>
      </c>
      <c r="N408" s="513">
        <f t="shared" si="243"/>
        <v>1527.5322217225546</v>
      </c>
      <c r="O408" s="503">
        <v>5.5E-2</v>
      </c>
      <c r="P408" s="513">
        <v>1673.01</v>
      </c>
      <c r="Q408" s="513">
        <f t="shared" ref="Q408:Q421" si="248">T408*1.055</f>
        <v>1454.7925921167187</v>
      </c>
      <c r="R408" s="503">
        <f t="shared" ref="R408:R421" si="249">(P408-S408)/S408</f>
        <v>5.4999066123797236E-2</v>
      </c>
      <c r="S408" s="513">
        <f t="shared" si="244"/>
        <v>1585.7928729234375</v>
      </c>
      <c r="T408" s="513">
        <f t="shared" si="245"/>
        <v>1378.95032428125</v>
      </c>
      <c r="U408" s="515">
        <f t="shared" si="246"/>
        <v>5.4999999999999896E-2</v>
      </c>
      <c r="V408" s="257">
        <v>1503.1212065625</v>
      </c>
      <c r="W408" s="257">
        <v>1307.0619187500001</v>
      </c>
      <c r="X408" s="360">
        <v>9.0000000000000135E-2</v>
      </c>
    </row>
    <row r="409" spans="1:24" x14ac:dyDescent="0.2">
      <c r="A409" s="238" t="s">
        <v>471</v>
      </c>
      <c r="B409" s="312" t="s">
        <v>19</v>
      </c>
      <c r="C409" s="666">
        <f t="shared" ref="C409:C421" si="250">D409*1.15</f>
        <v>696.82284864944472</v>
      </c>
      <c r="D409" s="666">
        <f t="shared" si="239"/>
        <v>605.93291186908243</v>
      </c>
      <c r="E409" s="538">
        <v>0.06</v>
      </c>
      <c r="F409" s="668">
        <f t="shared" ref="F409:F421" si="251">G409*1.15</f>
        <v>657.38004589570255</v>
      </c>
      <c r="G409" s="645">
        <f t="shared" ref="G409:G421" si="252">J409*1.053</f>
        <v>571.63482251800224</v>
      </c>
      <c r="H409" s="647">
        <v>5.2999999999999999E-2</v>
      </c>
      <c r="I409" s="517">
        <f t="shared" si="247"/>
        <v>624.29254121149347</v>
      </c>
      <c r="J409" s="517">
        <f t="shared" si="237"/>
        <v>542.86307931434214</v>
      </c>
      <c r="K409" s="507">
        <v>0.03</v>
      </c>
      <c r="L409" s="312" t="s">
        <v>19</v>
      </c>
      <c r="M409" s="513">
        <f t="shared" si="242"/>
        <v>606.10926331212954</v>
      </c>
      <c r="N409" s="513">
        <f t="shared" si="243"/>
        <v>527.05153331489532</v>
      </c>
      <c r="O409" s="503">
        <v>5.5E-2</v>
      </c>
      <c r="P409" s="513">
        <v>577.25</v>
      </c>
      <c r="Q409" s="513">
        <f t="shared" si="248"/>
        <v>501.95384125228122</v>
      </c>
      <c r="R409" s="503">
        <f t="shared" si="249"/>
        <v>5.5005633812102807E-2</v>
      </c>
      <c r="S409" s="513">
        <f t="shared" si="244"/>
        <v>547.15347624656249</v>
      </c>
      <c r="T409" s="513">
        <f t="shared" si="245"/>
        <v>475.78563151874999</v>
      </c>
      <c r="U409" s="515">
        <f t="shared" si="246"/>
        <v>5.5E-2</v>
      </c>
      <c r="V409" s="257">
        <v>518.6288874375</v>
      </c>
      <c r="W409" s="257">
        <v>450.98164125</v>
      </c>
      <c r="X409" s="360">
        <v>9.0000000000000024E-2</v>
      </c>
    </row>
    <row r="410" spans="1:24" x14ac:dyDescent="0.2">
      <c r="A410" s="235" t="s">
        <v>472</v>
      </c>
      <c r="B410" s="312" t="s">
        <v>19</v>
      </c>
      <c r="C410" s="666">
        <f t="shared" si="250"/>
        <v>696.82284864944472</v>
      </c>
      <c r="D410" s="666">
        <f t="shared" si="239"/>
        <v>605.93291186908243</v>
      </c>
      <c r="E410" s="538">
        <v>0.06</v>
      </c>
      <c r="F410" s="668">
        <f t="shared" si="251"/>
        <v>657.38004589570255</v>
      </c>
      <c r="G410" s="645">
        <f t="shared" si="252"/>
        <v>571.63482251800224</v>
      </c>
      <c r="H410" s="647">
        <v>5.2999999999999999E-2</v>
      </c>
      <c r="I410" s="517">
        <f t="shared" si="247"/>
        <v>624.29254121149347</v>
      </c>
      <c r="J410" s="517">
        <f t="shared" si="237"/>
        <v>542.86307931434214</v>
      </c>
      <c r="K410" s="507">
        <v>0.03</v>
      </c>
      <c r="L410" s="312" t="s">
        <v>19</v>
      </c>
      <c r="M410" s="513">
        <f t="shared" si="242"/>
        <v>606.10926331212954</v>
      </c>
      <c r="N410" s="513">
        <f t="shared" si="243"/>
        <v>527.05153331489532</v>
      </c>
      <c r="O410" s="503">
        <v>5.5E-2</v>
      </c>
      <c r="P410" s="513">
        <v>577.25</v>
      </c>
      <c r="Q410" s="513">
        <f t="shared" si="248"/>
        <v>501.95384125228122</v>
      </c>
      <c r="R410" s="503">
        <f t="shared" si="249"/>
        <v>5.5005633812102807E-2</v>
      </c>
      <c r="S410" s="513">
        <f t="shared" si="244"/>
        <v>547.15347624656249</v>
      </c>
      <c r="T410" s="513">
        <f t="shared" si="245"/>
        <v>475.78563151874999</v>
      </c>
      <c r="U410" s="515">
        <f t="shared" si="246"/>
        <v>5.5E-2</v>
      </c>
      <c r="V410" s="257">
        <v>518.6288874375</v>
      </c>
      <c r="W410" s="257">
        <v>450.98164125</v>
      </c>
      <c r="X410" s="360">
        <v>9.0000000000000024E-2</v>
      </c>
    </row>
    <row r="411" spans="1:24" x14ac:dyDescent="0.2">
      <c r="A411" s="238" t="s">
        <v>473</v>
      </c>
      <c r="B411" s="312" t="s">
        <v>19</v>
      </c>
      <c r="C411" s="666">
        <f t="shared" si="250"/>
        <v>696.82284864944472</v>
      </c>
      <c r="D411" s="666">
        <f t="shared" si="239"/>
        <v>605.93291186908243</v>
      </c>
      <c r="E411" s="538">
        <v>0.06</v>
      </c>
      <c r="F411" s="668">
        <f t="shared" si="251"/>
        <v>657.38004589570255</v>
      </c>
      <c r="G411" s="645">
        <f t="shared" si="252"/>
        <v>571.63482251800224</v>
      </c>
      <c r="H411" s="647">
        <v>5.2999999999999999E-2</v>
      </c>
      <c r="I411" s="517">
        <f t="shared" si="247"/>
        <v>624.29254121149347</v>
      </c>
      <c r="J411" s="517">
        <f t="shared" si="237"/>
        <v>542.86307931434214</v>
      </c>
      <c r="K411" s="507">
        <v>0.03</v>
      </c>
      <c r="L411" s="312" t="s">
        <v>19</v>
      </c>
      <c r="M411" s="513">
        <f t="shared" si="242"/>
        <v>606.10926331212954</v>
      </c>
      <c r="N411" s="513">
        <f t="shared" si="243"/>
        <v>527.05153331489532</v>
      </c>
      <c r="O411" s="503">
        <v>5.5E-2</v>
      </c>
      <c r="P411" s="513">
        <v>577.25</v>
      </c>
      <c r="Q411" s="513">
        <f t="shared" si="248"/>
        <v>501.95384125228122</v>
      </c>
      <c r="R411" s="503">
        <f t="shared" si="249"/>
        <v>5.5005633812102807E-2</v>
      </c>
      <c r="S411" s="513">
        <f>T411*1.15</f>
        <v>547.15347624656249</v>
      </c>
      <c r="T411" s="513">
        <f t="shared" si="245"/>
        <v>475.78563151874999</v>
      </c>
      <c r="U411" s="515">
        <f t="shared" si="246"/>
        <v>5.5E-2</v>
      </c>
      <c r="V411" s="257">
        <v>518.6288874375</v>
      </c>
      <c r="W411" s="257">
        <v>450.98164125</v>
      </c>
      <c r="X411" s="360">
        <v>9.0000000000000024E-2</v>
      </c>
    </row>
    <row r="412" spans="1:24" x14ac:dyDescent="0.2">
      <c r="A412" s="238" t="s">
        <v>673</v>
      </c>
      <c r="B412" s="312" t="s">
        <v>19</v>
      </c>
      <c r="C412" s="666">
        <f t="shared" si="250"/>
        <v>696.82031271361996</v>
      </c>
      <c r="D412" s="666">
        <f t="shared" si="239"/>
        <v>605.93070670749569</v>
      </c>
      <c r="E412" s="538">
        <v>0.06</v>
      </c>
      <c r="F412" s="668">
        <f t="shared" si="251"/>
        <v>657.3776535034151</v>
      </c>
      <c r="G412" s="645">
        <f t="shared" si="252"/>
        <v>571.63274217688274</v>
      </c>
      <c r="H412" s="647">
        <v>5.2999999999999999E-2</v>
      </c>
      <c r="I412" s="517">
        <f t="shared" si="247"/>
        <v>624.2902692340125</v>
      </c>
      <c r="J412" s="517">
        <f t="shared" si="237"/>
        <v>542.86110368175002</v>
      </c>
      <c r="K412" s="507">
        <v>0.03</v>
      </c>
      <c r="L412" s="312" t="s">
        <v>19</v>
      </c>
      <c r="M412" s="513">
        <f t="shared" si="242"/>
        <v>606.10705750875002</v>
      </c>
      <c r="N412" s="513">
        <f t="shared" si="243"/>
        <v>527.04961522500003</v>
      </c>
      <c r="O412" s="503">
        <v>5.5E-2</v>
      </c>
      <c r="P412" s="513">
        <v>577.24</v>
      </c>
      <c r="Q412" s="513">
        <f t="shared" si="248"/>
        <v>501.95201449999996</v>
      </c>
      <c r="R412" s="503">
        <f t="shared" si="249"/>
        <v>5.4991196816362532E-2</v>
      </c>
      <c r="S412" s="513">
        <f t="shared" ref="S412:S421" si="253">T412*1.15</f>
        <v>547.15148499999998</v>
      </c>
      <c r="T412" s="513">
        <f t="shared" si="245"/>
        <v>475.78390000000002</v>
      </c>
      <c r="U412" s="515">
        <f t="shared" si="246"/>
        <v>5.4999999999999993E-2</v>
      </c>
      <c r="V412" s="257">
        <v>518.62699999999995</v>
      </c>
      <c r="W412" s="257">
        <v>450.98</v>
      </c>
      <c r="X412" s="360"/>
    </row>
    <row r="413" spans="1:24" ht="25.5" x14ac:dyDescent="0.2">
      <c r="A413" s="235" t="s">
        <v>510</v>
      </c>
      <c r="B413" s="312" t="s">
        <v>19</v>
      </c>
      <c r="C413" s="666">
        <f t="shared" si="250"/>
        <v>2979.8271857105574</v>
      </c>
      <c r="D413" s="666">
        <f t="shared" si="239"/>
        <v>2591.1540745309198</v>
      </c>
      <c r="E413" s="538">
        <v>0.06</v>
      </c>
      <c r="F413" s="668">
        <f t="shared" si="251"/>
        <v>2811.1577223684503</v>
      </c>
      <c r="G413" s="645">
        <f t="shared" si="252"/>
        <v>2444.4849759725657</v>
      </c>
      <c r="H413" s="647">
        <v>5.2999999999999999E-2</v>
      </c>
      <c r="I413" s="517">
        <f t="shared" si="247"/>
        <v>2669.6654533413589</v>
      </c>
      <c r="J413" s="517">
        <f t="shared" si="237"/>
        <v>2321.4482202968338</v>
      </c>
      <c r="K413" s="507">
        <v>0.03</v>
      </c>
      <c r="L413" s="312" t="s">
        <v>19</v>
      </c>
      <c r="M413" s="513">
        <f t="shared" si="242"/>
        <v>2591.9082071275325</v>
      </c>
      <c r="N413" s="513">
        <f t="shared" si="243"/>
        <v>2253.8332235891589</v>
      </c>
      <c r="O413" s="503">
        <v>5.5E-2</v>
      </c>
      <c r="P413" s="513">
        <v>2468.48</v>
      </c>
      <c r="Q413" s="513">
        <f t="shared" si="248"/>
        <v>2146.5078319896752</v>
      </c>
      <c r="R413" s="503">
        <f t="shared" si="249"/>
        <v>5.4998287547554793E-2</v>
      </c>
      <c r="S413" s="513">
        <f t="shared" si="253"/>
        <v>2339.7952670977502</v>
      </c>
      <c r="T413" s="513">
        <f t="shared" si="245"/>
        <v>2034.6045800850002</v>
      </c>
      <c r="U413" s="515">
        <f t="shared" si="246"/>
        <v>5.4999999999999938E-2</v>
      </c>
      <c r="V413" s="257">
        <v>2217.8154190499999</v>
      </c>
      <c r="W413" s="257">
        <v>1928.5351470000003</v>
      </c>
      <c r="X413" s="360">
        <v>9.0000000000000066E-2</v>
      </c>
    </row>
    <row r="414" spans="1:24" ht="25.5" x14ac:dyDescent="0.2">
      <c r="A414" s="235" t="s">
        <v>511</v>
      </c>
      <c r="B414" s="312" t="s">
        <v>19</v>
      </c>
      <c r="C414" s="666">
        <f t="shared" si="250"/>
        <v>2979.8271857105574</v>
      </c>
      <c r="D414" s="666">
        <f t="shared" si="239"/>
        <v>2591.1540745309198</v>
      </c>
      <c r="E414" s="538">
        <v>0.06</v>
      </c>
      <c r="F414" s="668">
        <f t="shared" si="251"/>
        <v>2811.1577223684503</v>
      </c>
      <c r="G414" s="645">
        <f t="shared" si="252"/>
        <v>2444.4849759725657</v>
      </c>
      <c r="H414" s="647">
        <v>5.2999999999999999E-2</v>
      </c>
      <c r="I414" s="517">
        <f t="shared" si="247"/>
        <v>2669.6654533413589</v>
      </c>
      <c r="J414" s="517">
        <f t="shared" si="237"/>
        <v>2321.4482202968338</v>
      </c>
      <c r="K414" s="507">
        <v>0.03</v>
      </c>
      <c r="L414" s="312" t="s">
        <v>19</v>
      </c>
      <c r="M414" s="513">
        <f t="shared" si="242"/>
        <v>2591.9082071275325</v>
      </c>
      <c r="N414" s="513">
        <f t="shared" si="243"/>
        <v>2253.8332235891589</v>
      </c>
      <c r="O414" s="503">
        <v>5.5E-2</v>
      </c>
      <c r="P414" s="513">
        <v>2468.48</v>
      </c>
      <c r="Q414" s="513">
        <f t="shared" si="248"/>
        <v>2146.5078319896752</v>
      </c>
      <c r="R414" s="503">
        <f t="shared" si="249"/>
        <v>5.4998287547554793E-2</v>
      </c>
      <c r="S414" s="513">
        <f t="shared" si="253"/>
        <v>2339.7952670977502</v>
      </c>
      <c r="T414" s="513">
        <f t="shared" si="245"/>
        <v>2034.6045800850002</v>
      </c>
      <c r="U414" s="515">
        <f t="shared" si="246"/>
        <v>5.4999999999999938E-2</v>
      </c>
      <c r="V414" s="257">
        <v>2217.8154190499999</v>
      </c>
      <c r="W414" s="257">
        <v>1928.5351470000003</v>
      </c>
      <c r="X414" s="360">
        <v>9.0000000000000066E-2</v>
      </c>
    </row>
    <row r="415" spans="1:24" ht="38.25" x14ac:dyDescent="0.2">
      <c r="A415" s="235" t="s">
        <v>512</v>
      </c>
      <c r="B415" s="312" t="s">
        <v>19</v>
      </c>
      <c r="C415" s="666">
        <f t="shared" si="250"/>
        <v>803.16529141522358</v>
      </c>
      <c r="D415" s="666">
        <f t="shared" si="239"/>
        <v>698.40460123062928</v>
      </c>
      <c r="E415" s="538">
        <v>0.06</v>
      </c>
      <c r="F415" s="668">
        <f t="shared" si="251"/>
        <v>757.70310510870149</v>
      </c>
      <c r="G415" s="645">
        <f t="shared" si="252"/>
        <v>658.87226531191436</v>
      </c>
      <c r="H415" s="647">
        <v>5.2999999999999999E-2</v>
      </c>
      <c r="I415" s="517">
        <f t="shared" si="247"/>
        <v>719.56610171766522</v>
      </c>
      <c r="J415" s="517">
        <f t="shared" si="237"/>
        <v>625.70965366753501</v>
      </c>
      <c r="K415" s="507">
        <v>0.03</v>
      </c>
      <c r="L415" s="312" t="s">
        <v>19</v>
      </c>
      <c r="M415" s="513">
        <f t="shared" si="242"/>
        <v>698.60786574530607</v>
      </c>
      <c r="N415" s="513">
        <f t="shared" si="243"/>
        <v>607.48510064809227</v>
      </c>
      <c r="O415" s="503">
        <v>5.5E-2</v>
      </c>
      <c r="P415" s="513">
        <v>665.34</v>
      </c>
      <c r="Q415" s="513">
        <f t="shared" si="248"/>
        <v>578.5572387124688</v>
      </c>
      <c r="R415" s="503">
        <f t="shared" si="249"/>
        <v>5.4998692598032951E-2</v>
      </c>
      <c r="S415" s="513">
        <f t="shared" si="253"/>
        <v>630.65480997093755</v>
      </c>
      <c r="T415" s="513">
        <f t="shared" si="245"/>
        <v>548.39548693125005</v>
      </c>
      <c r="U415" s="515">
        <f t="shared" si="246"/>
        <v>5.5000000000000021E-2</v>
      </c>
      <c r="V415" s="257">
        <v>597.7770710625</v>
      </c>
      <c r="W415" s="257">
        <v>519.80614875000003</v>
      </c>
      <c r="X415" s="360">
        <v>9.0000000000000108E-2</v>
      </c>
    </row>
    <row r="416" spans="1:24" x14ac:dyDescent="0.2">
      <c r="A416" s="238" t="s">
        <v>474</v>
      </c>
      <c r="B416" s="312" t="s">
        <v>19</v>
      </c>
      <c r="C416" s="666">
        <f t="shared" si="250"/>
        <v>389.65576772824187</v>
      </c>
      <c r="D416" s="666">
        <f t="shared" si="239"/>
        <v>338.83110237238424</v>
      </c>
      <c r="E416" s="538">
        <v>0.06</v>
      </c>
      <c r="F416" s="668">
        <f t="shared" si="251"/>
        <v>367.59978087569988</v>
      </c>
      <c r="G416" s="645">
        <f t="shared" si="252"/>
        <v>319.65198337017381</v>
      </c>
      <c r="H416" s="647">
        <v>5.2999999999999999E-2</v>
      </c>
      <c r="I416" s="517">
        <f t="shared" si="247"/>
        <v>349.09760766923068</v>
      </c>
      <c r="J416" s="517">
        <f t="shared" si="237"/>
        <v>303.56313710367886</v>
      </c>
      <c r="K416" s="507">
        <v>0.03</v>
      </c>
      <c r="L416" s="312" t="s">
        <v>19</v>
      </c>
      <c r="M416" s="513">
        <f t="shared" si="242"/>
        <v>338.92971618371905</v>
      </c>
      <c r="N416" s="513">
        <f t="shared" si="243"/>
        <v>294.72149233366878</v>
      </c>
      <c r="O416" s="503">
        <v>5.5E-2</v>
      </c>
      <c r="P416" s="513">
        <v>322.79000000000002</v>
      </c>
      <c r="Q416" s="513">
        <f t="shared" si="248"/>
        <v>280.68713555587499</v>
      </c>
      <c r="R416" s="503">
        <f t="shared" si="249"/>
        <v>5.4999327076344431E-2</v>
      </c>
      <c r="S416" s="513">
        <f t="shared" si="253"/>
        <v>305.96228046375001</v>
      </c>
      <c r="T416" s="513">
        <f t="shared" si="245"/>
        <v>266.05415692500003</v>
      </c>
      <c r="U416" s="515">
        <f t="shared" si="246"/>
        <v>5.5000000000000021E-2</v>
      </c>
      <c r="V416" s="257">
        <v>290.01164025000003</v>
      </c>
      <c r="W416" s="257">
        <v>252.18403500000002</v>
      </c>
      <c r="X416" s="360">
        <v>9.0000000000000066E-2</v>
      </c>
    </row>
    <row r="417" spans="1:24" x14ac:dyDescent="0.2">
      <c r="A417" s="235" t="s">
        <v>475</v>
      </c>
      <c r="B417" s="312" t="s">
        <v>19</v>
      </c>
      <c r="C417" s="666">
        <f t="shared" si="250"/>
        <v>412.31017282872102</v>
      </c>
      <c r="D417" s="666">
        <f t="shared" si="239"/>
        <v>358.53058506845309</v>
      </c>
      <c r="E417" s="538">
        <v>0.06</v>
      </c>
      <c r="F417" s="668">
        <f t="shared" si="251"/>
        <v>388.97186115917077</v>
      </c>
      <c r="G417" s="645">
        <f t="shared" si="252"/>
        <v>338.23640100797462</v>
      </c>
      <c r="H417" s="647">
        <v>5.2999999999999999E-2</v>
      </c>
      <c r="I417" s="517">
        <f t="shared" si="247"/>
        <v>369.3939802081394</v>
      </c>
      <c r="J417" s="517">
        <f t="shared" si="237"/>
        <v>321.21215670272994</v>
      </c>
      <c r="K417" s="507">
        <v>0.03</v>
      </c>
      <c r="L417" s="312" t="s">
        <v>19</v>
      </c>
      <c r="M417" s="513">
        <f t="shared" si="242"/>
        <v>358.63493224091206</v>
      </c>
      <c r="N417" s="513">
        <f t="shared" si="243"/>
        <v>311.85646281818441</v>
      </c>
      <c r="O417" s="503">
        <v>5.5E-2</v>
      </c>
      <c r="P417" s="513">
        <v>341.56</v>
      </c>
      <c r="Q417" s="513">
        <f t="shared" si="248"/>
        <v>297.0061550649375</v>
      </c>
      <c r="R417" s="503">
        <f t="shared" si="249"/>
        <v>5.5009024457872903E-2</v>
      </c>
      <c r="S417" s="513">
        <f t="shared" si="253"/>
        <v>323.75078514187504</v>
      </c>
      <c r="T417" s="513">
        <f t="shared" si="245"/>
        <v>281.52242186250004</v>
      </c>
      <c r="U417" s="515">
        <f t="shared" si="246"/>
        <v>5.5000000000000007E-2</v>
      </c>
      <c r="V417" s="257">
        <v>306.87278212500001</v>
      </c>
      <c r="W417" s="257">
        <v>266.84589750000004</v>
      </c>
      <c r="X417" s="360">
        <v>9.0000000000000163E-2</v>
      </c>
    </row>
    <row r="418" spans="1:24" ht="25.5" x14ac:dyDescent="0.2">
      <c r="A418" s="235" t="s">
        <v>476</v>
      </c>
      <c r="B418" s="312" t="s">
        <v>19</v>
      </c>
      <c r="C418" s="666">
        <f t="shared" si="250"/>
        <v>117.89174732680731</v>
      </c>
      <c r="D418" s="666">
        <f t="shared" si="239"/>
        <v>102.51456289287593</v>
      </c>
      <c r="E418" s="538">
        <v>0.06</v>
      </c>
      <c r="F418" s="668">
        <f t="shared" si="251"/>
        <v>111.2186295535918</v>
      </c>
      <c r="G418" s="645">
        <f t="shared" si="252"/>
        <v>96.711851785732009</v>
      </c>
      <c r="H418" s="647">
        <v>5.2999999999999999E-2</v>
      </c>
      <c r="I418" s="517">
        <f t="shared" si="247"/>
        <v>105.62073082012517</v>
      </c>
      <c r="J418" s="517">
        <f t="shared" si="237"/>
        <v>91.844113756630591</v>
      </c>
      <c r="K418" s="507">
        <v>0.03</v>
      </c>
      <c r="L418" s="312" t="s">
        <v>19</v>
      </c>
      <c r="M418" s="513">
        <f t="shared" si="242"/>
        <v>102.54439885449045</v>
      </c>
      <c r="N418" s="513">
        <f t="shared" si="243"/>
        <v>89.169042482165622</v>
      </c>
      <c r="O418" s="503">
        <v>5.5E-2</v>
      </c>
      <c r="P418" s="513">
        <v>97.66</v>
      </c>
      <c r="Q418" s="513">
        <f t="shared" si="248"/>
        <v>84.922897602062491</v>
      </c>
      <c r="R418" s="503">
        <f t="shared" si="249"/>
        <v>5.4985608268185056E-2</v>
      </c>
      <c r="S418" s="513">
        <f t="shared" si="253"/>
        <v>92.569983168124992</v>
      </c>
      <c r="T418" s="513">
        <f t="shared" si="245"/>
        <v>80.495637537500002</v>
      </c>
      <c r="U418" s="515">
        <f t="shared" si="246"/>
        <v>5.5000000000000021E-2</v>
      </c>
      <c r="V418" s="257">
        <v>87.744059874999991</v>
      </c>
      <c r="W418" s="257">
        <v>76.299182500000001</v>
      </c>
      <c r="X418" s="360">
        <v>9.0000000000000177E-2</v>
      </c>
    </row>
    <row r="419" spans="1:24" ht="25.5" x14ac:dyDescent="0.2">
      <c r="A419" s="235" t="s">
        <v>513</v>
      </c>
      <c r="B419" s="312" t="s">
        <v>19</v>
      </c>
      <c r="C419" s="666">
        <f t="shared" si="250"/>
        <v>999.05926493113157</v>
      </c>
      <c r="D419" s="666">
        <f t="shared" si="239"/>
        <v>868.74718689663621</v>
      </c>
      <c r="E419" s="538">
        <v>0.06</v>
      </c>
      <c r="F419" s="668">
        <f t="shared" si="251"/>
        <v>942.50874050106745</v>
      </c>
      <c r="G419" s="645">
        <f t="shared" si="252"/>
        <v>819.57281782701523</v>
      </c>
      <c r="H419" s="647">
        <v>5.2999999999999999E-2</v>
      </c>
      <c r="I419" s="517">
        <f t="shared" si="247"/>
        <v>895.07002896587608</v>
      </c>
      <c r="J419" s="517">
        <f t="shared" si="237"/>
        <v>778.32176431815321</v>
      </c>
      <c r="K419" s="507">
        <v>0.03</v>
      </c>
      <c r="L419" s="312" t="s">
        <v>19</v>
      </c>
      <c r="M419" s="513">
        <f t="shared" si="242"/>
        <v>869.00002812220976</v>
      </c>
      <c r="N419" s="513">
        <f t="shared" si="243"/>
        <v>755.65219836713902</v>
      </c>
      <c r="O419" s="503">
        <v>5.5E-2</v>
      </c>
      <c r="P419" s="513">
        <v>827.62</v>
      </c>
      <c r="Q419" s="513">
        <f t="shared" si="248"/>
        <v>719.66876034965617</v>
      </c>
      <c r="R419" s="503">
        <f t="shared" si="249"/>
        <v>5.5001179897624236E-2</v>
      </c>
      <c r="S419" s="513">
        <f t="shared" si="253"/>
        <v>784.47305630531241</v>
      </c>
      <c r="T419" s="513">
        <f t="shared" si="245"/>
        <v>682.15048374374999</v>
      </c>
      <c r="U419" s="515">
        <f t="shared" si="246"/>
        <v>5.4999999999999903E-2</v>
      </c>
      <c r="V419" s="257">
        <v>743.57635668750004</v>
      </c>
      <c r="W419" s="257">
        <v>646.58813625000005</v>
      </c>
      <c r="X419" s="360">
        <v>9.0000000000000163E-2</v>
      </c>
    </row>
    <row r="420" spans="1:24" ht="38.25" x14ac:dyDescent="0.2">
      <c r="A420" s="235" t="s">
        <v>514</v>
      </c>
      <c r="B420" s="312" t="s">
        <v>19</v>
      </c>
      <c r="C420" s="666">
        <f t="shared" si="250"/>
        <v>803.16529141522358</v>
      </c>
      <c r="D420" s="666">
        <f t="shared" si="239"/>
        <v>698.40460123062928</v>
      </c>
      <c r="E420" s="538">
        <v>0.06</v>
      </c>
      <c r="F420" s="668">
        <f t="shared" si="251"/>
        <v>757.70310510870149</v>
      </c>
      <c r="G420" s="645">
        <f t="shared" si="252"/>
        <v>658.87226531191436</v>
      </c>
      <c r="H420" s="647">
        <v>5.2999999999999999E-2</v>
      </c>
      <c r="I420" s="517">
        <f t="shared" si="247"/>
        <v>719.56610171766522</v>
      </c>
      <c r="J420" s="517">
        <f t="shared" si="237"/>
        <v>625.70965366753501</v>
      </c>
      <c r="K420" s="507">
        <v>0.03</v>
      </c>
      <c r="L420" s="312" t="s">
        <v>19</v>
      </c>
      <c r="M420" s="513">
        <f t="shared" si="242"/>
        <v>698.60786574530607</v>
      </c>
      <c r="N420" s="513">
        <f t="shared" si="243"/>
        <v>607.48510064809227</v>
      </c>
      <c r="O420" s="503">
        <v>5.5E-2</v>
      </c>
      <c r="P420" s="513">
        <v>665.34</v>
      </c>
      <c r="Q420" s="513">
        <f t="shared" si="248"/>
        <v>578.5572387124688</v>
      </c>
      <c r="R420" s="503">
        <f t="shared" si="249"/>
        <v>5.4998692598032951E-2</v>
      </c>
      <c r="S420" s="513">
        <f t="shared" si="253"/>
        <v>630.65480997093755</v>
      </c>
      <c r="T420" s="513">
        <f t="shared" si="245"/>
        <v>548.39548693125005</v>
      </c>
      <c r="U420" s="515">
        <f t="shared" si="246"/>
        <v>5.5000000000000021E-2</v>
      </c>
      <c r="V420" s="257">
        <v>597.7770710625</v>
      </c>
      <c r="W420" s="257">
        <v>519.80614875000003</v>
      </c>
      <c r="X420" s="360">
        <v>9.0000000000000108E-2</v>
      </c>
    </row>
    <row r="421" spans="1:24" ht="25.5" x14ac:dyDescent="0.2">
      <c r="A421" s="235" t="s">
        <v>477</v>
      </c>
      <c r="B421" s="312" t="s">
        <v>19</v>
      </c>
      <c r="C421" s="666">
        <f t="shared" si="250"/>
        <v>3169.4898652117677</v>
      </c>
      <c r="D421" s="666">
        <f t="shared" si="239"/>
        <v>2756.078143662407</v>
      </c>
      <c r="E421" s="538">
        <v>0.06</v>
      </c>
      <c r="F421" s="668">
        <f t="shared" si="251"/>
        <v>2990.0847785016676</v>
      </c>
      <c r="G421" s="645">
        <f t="shared" si="252"/>
        <v>2600.0737204362331</v>
      </c>
      <c r="H421" s="647">
        <v>5.2999999999999999E-2</v>
      </c>
      <c r="I421" s="517">
        <f t="shared" si="247"/>
        <v>2839.5866842371015</v>
      </c>
      <c r="J421" s="517">
        <f t="shared" si="237"/>
        <v>2469.2058123800884</v>
      </c>
      <c r="K421" s="507">
        <v>0.03</v>
      </c>
      <c r="L421" s="312" t="s">
        <v>19</v>
      </c>
      <c r="M421" s="513">
        <f t="shared" si="242"/>
        <v>2756.8802759583509</v>
      </c>
      <c r="N421" s="513">
        <f t="shared" si="243"/>
        <v>2397.2871964855226</v>
      </c>
      <c r="O421" s="503">
        <v>5.5E-2</v>
      </c>
      <c r="P421" s="513">
        <v>2625.6</v>
      </c>
      <c r="Q421" s="513">
        <f t="shared" si="248"/>
        <v>2283.1306633195454</v>
      </c>
      <c r="R421" s="503">
        <f t="shared" si="249"/>
        <v>5.4999894396552958E-2</v>
      </c>
      <c r="S421" s="513">
        <f t="shared" si="253"/>
        <v>2488.7206282630113</v>
      </c>
      <c r="T421" s="513">
        <f t="shared" si="245"/>
        <v>2164.1048941417494</v>
      </c>
      <c r="U421" s="515">
        <f t="shared" si="246"/>
        <v>5.4999999999999855E-2</v>
      </c>
      <c r="V421" s="257">
        <v>2358.9768988274996</v>
      </c>
      <c r="W421" s="257">
        <v>2051.2842598499997</v>
      </c>
      <c r="X421" s="360">
        <v>8.9999999999999983E-2</v>
      </c>
    </row>
    <row r="422" spans="1:24" x14ac:dyDescent="0.2">
      <c r="A422" s="235"/>
      <c r="B422" s="312"/>
      <c r="C422" s="666"/>
      <c r="D422" s="666"/>
      <c r="E422" s="538"/>
      <c r="F422" s="780"/>
      <c r="G422" s="619"/>
      <c r="H422" s="647"/>
      <c r="I422" s="235"/>
      <c r="J422" s="235"/>
      <c r="K422" s="512"/>
      <c r="L422" s="312"/>
      <c r="M422" s="513"/>
      <c r="N422" s="513"/>
      <c r="O422" s="503"/>
      <c r="P422" s="513"/>
      <c r="Q422" s="513"/>
      <c r="R422" s="503"/>
      <c r="S422" s="513"/>
      <c r="T422" s="513"/>
      <c r="U422" s="312"/>
      <c r="V422" s="165"/>
      <c r="W422" s="165"/>
      <c r="X422" s="360"/>
    </row>
    <row r="423" spans="1:24" x14ac:dyDescent="0.2">
      <c r="A423" s="399" t="s">
        <v>144</v>
      </c>
      <c r="B423" s="312"/>
      <c r="C423" s="666"/>
      <c r="D423" s="666"/>
      <c r="E423" s="538"/>
      <c r="F423" s="780"/>
      <c r="G423" s="619"/>
      <c r="H423" s="647"/>
      <c r="I423" s="399"/>
      <c r="J423" s="399"/>
      <c r="K423" s="512"/>
      <c r="L423" s="312"/>
      <c r="M423" s="513"/>
      <c r="N423" s="513"/>
      <c r="O423" s="503"/>
      <c r="P423" s="513"/>
      <c r="Q423" s="513"/>
      <c r="R423" s="503"/>
      <c r="S423" s="513"/>
      <c r="T423" s="513"/>
      <c r="U423" s="312"/>
      <c r="V423" s="165"/>
      <c r="W423" s="165"/>
      <c r="X423" s="360"/>
    </row>
    <row r="424" spans="1:24" x14ac:dyDescent="0.2">
      <c r="A424" s="238" t="s">
        <v>760</v>
      </c>
      <c r="B424" s="312" t="s">
        <v>19</v>
      </c>
      <c r="C424" s="666">
        <f>D424*1.15</f>
        <v>8221.9701282792375</v>
      </c>
      <c r="D424" s="666">
        <f>F424*1.06</f>
        <v>7149.5392419819464</v>
      </c>
      <c r="E424" s="538">
        <v>0.06</v>
      </c>
      <c r="F424" s="668">
        <f>G424*1.15</f>
        <v>6744.8483414924021</v>
      </c>
      <c r="G424" s="645">
        <f>I424*1.053</f>
        <v>5865.08551434122</v>
      </c>
      <c r="H424" s="647">
        <v>5.2999999999999999E-2</v>
      </c>
      <c r="I424" s="517">
        <f t="shared" ref="I424:I430" si="254">J424*1.15</f>
        <v>5569.8817800011593</v>
      </c>
      <c r="J424" s="517">
        <f t="shared" ref="J424:J430" si="255">N424*1.03</f>
        <v>4843.375460870574</v>
      </c>
      <c r="K424" s="507">
        <v>0.03</v>
      </c>
      <c r="L424" s="312" t="s">
        <v>19</v>
      </c>
      <c r="M424" s="513">
        <f t="shared" si="242"/>
        <v>5407.6522135933592</v>
      </c>
      <c r="N424" s="513">
        <f t="shared" si="243"/>
        <v>4702.3062726898779</v>
      </c>
      <c r="O424" s="503">
        <v>5.5E-2</v>
      </c>
      <c r="P424" s="513">
        <v>5150.1449653270092</v>
      </c>
      <c r="Q424" s="513">
        <v>4478.3869263713123</v>
      </c>
      <c r="R424" s="503">
        <v>5.5E-2</v>
      </c>
      <c r="S424" s="513">
        <f>T424*1.15</f>
        <v>4881.6539955706248</v>
      </c>
      <c r="T424" s="513">
        <f t="shared" ref="T424:T427" si="256">W424*1.055</f>
        <v>4244.9165178875</v>
      </c>
      <c r="U424" s="515">
        <f t="shared" ref="U424:U430" si="257">(T424-W424)/W424</f>
        <v>5.5000000000000042E-2</v>
      </c>
      <c r="V424" s="257">
        <v>4627.1601853749999</v>
      </c>
      <c r="W424" s="257">
        <v>4023.6175524999999</v>
      </c>
      <c r="X424" s="360">
        <v>9.0000000000000135E-2</v>
      </c>
    </row>
    <row r="425" spans="1:24" x14ac:dyDescent="0.2">
      <c r="A425" s="238" t="s">
        <v>146</v>
      </c>
      <c r="B425" s="312" t="s">
        <v>19</v>
      </c>
      <c r="C425" s="666">
        <f t="shared" ref="C425:C428" si="258">D425*1.15</f>
        <v>10277.468534947235</v>
      </c>
      <c r="D425" s="666">
        <f t="shared" ref="D425:D428" si="259">F425*1.06</f>
        <v>8936.9291608236836</v>
      </c>
      <c r="E425" s="538">
        <v>0.06</v>
      </c>
      <c r="F425" s="668">
        <f t="shared" ref="F425:F443" si="260">G425*1.15</f>
        <v>8431.0652460600777</v>
      </c>
      <c r="G425" s="645">
        <f t="shared" ref="G425:G443" si="261">I425*1.053</f>
        <v>7331.3610835305026</v>
      </c>
      <c r="H425" s="647">
        <v>5.2999999999999999E-2</v>
      </c>
      <c r="I425" s="517">
        <f t="shared" si="254"/>
        <v>6962.356204682339</v>
      </c>
      <c r="J425" s="517">
        <f t="shared" si="255"/>
        <v>6054.222786680295</v>
      </c>
      <c r="K425" s="507">
        <v>0.03</v>
      </c>
      <c r="L425" s="312" t="s">
        <v>19</v>
      </c>
      <c r="M425" s="513">
        <f t="shared" si="242"/>
        <v>6759.5691307595516</v>
      </c>
      <c r="N425" s="513">
        <f t="shared" si="243"/>
        <v>5877.8862006604804</v>
      </c>
      <c r="O425" s="503">
        <v>5.5E-2</v>
      </c>
      <c r="P425" s="513">
        <v>6437.684886437668</v>
      </c>
      <c r="Q425" s="513">
        <v>5597.9868577718862</v>
      </c>
      <c r="R425" s="503">
        <v>5.5E-2</v>
      </c>
      <c r="S425" s="513">
        <f t="shared" ref="S425:S449" si="262">T425*1.15</f>
        <v>6102.0709824053729</v>
      </c>
      <c r="T425" s="513">
        <f t="shared" si="256"/>
        <v>5306.1486803524986</v>
      </c>
      <c r="U425" s="515">
        <f t="shared" si="257"/>
        <v>5.4999999999999917E-2</v>
      </c>
      <c r="V425" s="257">
        <v>5783.9535378249984</v>
      </c>
      <c r="W425" s="257">
        <v>5029.524815499999</v>
      </c>
      <c r="X425" s="360">
        <v>9.0000000000000038E-2</v>
      </c>
    </row>
    <row r="426" spans="1:24" x14ac:dyDescent="0.2">
      <c r="A426" s="238" t="s">
        <v>535</v>
      </c>
      <c r="B426" s="312" t="s">
        <v>19</v>
      </c>
      <c r="C426" s="666">
        <f t="shared" si="258"/>
        <v>8221.9701282792375</v>
      </c>
      <c r="D426" s="666">
        <f t="shared" si="259"/>
        <v>7149.5392419819464</v>
      </c>
      <c r="E426" s="538">
        <v>0.06</v>
      </c>
      <c r="F426" s="668">
        <f t="shared" si="260"/>
        <v>6744.8483414924021</v>
      </c>
      <c r="G426" s="645">
        <f t="shared" si="261"/>
        <v>5865.08551434122</v>
      </c>
      <c r="H426" s="647">
        <v>5.2999999999999999E-2</v>
      </c>
      <c r="I426" s="517">
        <f t="shared" si="254"/>
        <v>5569.8817800011593</v>
      </c>
      <c r="J426" s="517">
        <f t="shared" si="255"/>
        <v>4843.375460870574</v>
      </c>
      <c r="K426" s="507">
        <v>0.03</v>
      </c>
      <c r="L426" s="312" t="s">
        <v>19</v>
      </c>
      <c r="M426" s="513">
        <f t="shared" si="242"/>
        <v>5407.6522135933592</v>
      </c>
      <c r="N426" s="513">
        <f t="shared" si="243"/>
        <v>4702.3062726898779</v>
      </c>
      <c r="O426" s="503">
        <v>5.5E-2</v>
      </c>
      <c r="P426" s="513">
        <v>5150.1449653270092</v>
      </c>
      <c r="Q426" s="513">
        <v>4478.3869263713123</v>
      </c>
      <c r="R426" s="503">
        <v>5.5E-2</v>
      </c>
      <c r="S426" s="513">
        <f t="shared" si="262"/>
        <v>4881.6539955706248</v>
      </c>
      <c r="T426" s="513">
        <f t="shared" si="256"/>
        <v>4244.9165178875</v>
      </c>
      <c r="U426" s="515">
        <f t="shared" si="257"/>
        <v>5.5000000000000042E-2</v>
      </c>
      <c r="V426" s="257">
        <v>4627.1601853749999</v>
      </c>
      <c r="W426" s="257">
        <v>4023.6175524999999</v>
      </c>
      <c r="X426" s="360">
        <v>9.0000000000000135E-2</v>
      </c>
    </row>
    <row r="427" spans="1:24" ht="25.5" x14ac:dyDescent="0.2">
      <c r="A427" s="238" t="s">
        <v>720</v>
      </c>
      <c r="B427" s="312" t="s">
        <v>19</v>
      </c>
      <c r="C427" s="666">
        <f t="shared" si="258"/>
        <v>4895.4906550102151</v>
      </c>
      <c r="D427" s="666">
        <f t="shared" si="259"/>
        <v>4256.9483956610566</v>
      </c>
      <c r="E427" s="538">
        <v>0.06</v>
      </c>
      <c r="F427" s="668">
        <f t="shared" si="260"/>
        <v>4015.9890525104302</v>
      </c>
      <c r="G427" s="645">
        <f t="shared" si="261"/>
        <v>3492.1643934873309</v>
      </c>
      <c r="H427" s="647">
        <v>5.2999999999999999E-2</v>
      </c>
      <c r="I427" s="517">
        <f t="shared" si="254"/>
        <v>3316.3954354105708</v>
      </c>
      <c r="J427" s="517">
        <f t="shared" si="255"/>
        <v>2883.8221177483229</v>
      </c>
      <c r="K427" s="507">
        <v>0.03</v>
      </c>
      <c r="L427" s="312" t="s">
        <v>19</v>
      </c>
      <c r="M427" s="513">
        <f t="shared" si="242"/>
        <v>3219.8013936024963</v>
      </c>
      <c r="N427" s="513">
        <f t="shared" si="243"/>
        <v>2799.8272987847795</v>
      </c>
      <c r="O427" s="503">
        <v>5.5E-2</v>
      </c>
      <c r="P427" s="513">
        <v>3066.4775177166625</v>
      </c>
      <c r="Q427" s="513">
        <v>2666.5021893188373</v>
      </c>
      <c r="R427" s="503">
        <v>5.5E-2</v>
      </c>
      <c r="S427" s="513">
        <f t="shared" si="262"/>
        <v>2906.6137608688746</v>
      </c>
      <c r="T427" s="513">
        <f t="shared" si="256"/>
        <v>2527.4902268424999</v>
      </c>
      <c r="U427" s="515">
        <f t="shared" si="257"/>
        <v>5.4999999999999924E-2</v>
      </c>
      <c r="V427" s="257">
        <v>2755.0841335249997</v>
      </c>
      <c r="W427" s="257">
        <v>2395.7253335</v>
      </c>
      <c r="X427" s="360">
        <v>9.000000000000008E-2</v>
      </c>
    </row>
    <row r="428" spans="1:24" ht="25.5" x14ac:dyDescent="0.2">
      <c r="A428" s="238" t="s">
        <v>721</v>
      </c>
      <c r="B428" s="312" t="s">
        <v>19</v>
      </c>
      <c r="C428" s="666">
        <f t="shared" si="258"/>
        <v>3678.1692190668596</v>
      </c>
      <c r="D428" s="666">
        <f t="shared" si="259"/>
        <v>3198.4080165798782</v>
      </c>
      <c r="E428" s="538">
        <v>0.06</v>
      </c>
      <c r="F428" s="668">
        <f t="shared" si="260"/>
        <v>3017.3660533772436</v>
      </c>
      <c r="G428" s="645">
        <f t="shared" si="261"/>
        <v>2623.796568154125</v>
      </c>
      <c r="H428" s="647">
        <v>5.2999999999999999E-2</v>
      </c>
      <c r="I428" s="517">
        <f t="shared" si="254"/>
        <v>2491.7346326250004</v>
      </c>
      <c r="J428" s="517">
        <f t="shared" si="255"/>
        <v>2166.7257675000005</v>
      </c>
      <c r="K428" s="507">
        <v>0.03</v>
      </c>
      <c r="L428" s="312" t="s">
        <v>19</v>
      </c>
      <c r="M428" s="513">
        <f t="shared" si="242"/>
        <v>2419.1598374999999</v>
      </c>
      <c r="N428" s="513">
        <f t="shared" si="243"/>
        <v>2103.6172500000002</v>
      </c>
      <c r="O428" s="503">
        <v>5.5E-2</v>
      </c>
      <c r="P428" s="513">
        <v>2303.9617499999999</v>
      </c>
      <c r="Q428" s="513">
        <v>2003.4449999999999</v>
      </c>
      <c r="R428" s="503">
        <v>5.5E-2</v>
      </c>
      <c r="S428" s="513">
        <f t="shared" si="262"/>
        <v>2183.85</v>
      </c>
      <c r="T428" s="513">
        <f>W428*1.055</f>
        <v>1899</v>
      </c>
      <c r="U428" s="503">
        <f t="shared" si="257"/>
        <v>5.5E-2</v>
      </c>
      <c r="V428" s="257">
        <v>2070</v>
      </c>
      <c r="W428" s="257">
        <v>1800</v>
      </c>
      <c r="X428" s="360"/>
    </row>
    <row r="429" spans="1:24" ht="25.5" x14ac:dyDescent="0.2">
      <c r="A429" s="238" t="s">
        <v>688</v>
      </c>
      <c r="B429" s="312" t="s">
        <v>19</v>
      </c>
      <c r="C429" s="666">
        <f t="shared" ref="C429:C443" si="263">D429*1.15</f>
        <v>1021.7136719630165</v>
      </c>
      <c r="D429" s="666">
        <f>F429*1.06</f>
        <v>888.44667127218838</v>
      </c>
      <c r="E429" s="538">
        <v>0.06</v>
      </c>
      <c r="F429" s="668">
        <f t="shared" si="260"/>
        <v>838.15723704923425</v>
      </c>
      <c r="G429" s="645">
        <f t="shared" si="261"/>
        <v>728.83238004281247</v>
      </c>
      <c r="H429" s="647">
        <v>5.2999999999999999E-2</v>
      </c>
      <c r="I429" s="517">
        <f t="shared" si="254"/>
        <v>692.14850906250001</v>
      </c>
      <c r="J429" s="517">
        <f t="shared" si="255"/>
        <v>601.86826875000008</v>
      </c>
      <c r="K429" s="507">
        <v>0.03</v>
      </c>
      <c r="L429" s="312" t="s">
        <v>19</v>
      </c>
      <c r="M429" s="513">
        <f t="shared" si="242"/>
        <v>671.98884375000011</v>
      </c>
      <c r="N429" s="513">
        <f t="shared" si="243"/>
        <v>584.3381250000001</v>
      </c>
      <c r="O429" s="503">
        <v>5.5E-2</v>
      </c>
      <c r="P429" s="513">
        <v>639.989375</v>
      </c>
      <c r="Q429" s="513">
        <v>556.51250000000005</v>
      </c>
      <c r="R429" s="503">
        <v>5.5E-2</v>
      </c>
      <c r="S429" s="513">
        <f t="shared" si="262"/>
        <v>606.625</v>
      </c>
      <c r="T429" s="513">
        <f>W429*1.055</f>
        <v>527.5</v>
      </c>
      <c r="U429" s="503">
        <f t="shared" si="257"/>
        <v>5.5E-2</v>
      </c>
      <c r="V429" s="257">
        <v>575</v>
      </c>
      <c r="W429" s="257">
        <v>500</v>
      </c>
      <c r="X429" s="360"/>
    </row>
    <row r="430" spans="1:24" ht="25.5" x14ac:dyDescent="0.2">
      <c r="A430" s="238" t="s">
        <v>722</v>
      </c>
      <c r="B430" s="312" t="s">
        <v>19</v>
      </c>
      <c r="C430" s="666">
        <f t="shared" si="263"/>
        <v>3065.1410158890499</v>
      </c>
      <c r="D430" s="666">
        <f t="shared" ref="D430:D443" si="264">F430*1.06</f>
        <v>2665.3400138165653</v>
      </c>
      <c r="E430" s="538">
        <v>0.06</v>
      </c>
      <c r="F430" s="668">
        <f t="shared" si="260"/>
        <v>2514.471711147703</v>
      </c>
      <c r="G430" s="645">
        <f t="shared" si="261"/>
        <v>2186.4971401284374</v>
      </c>
      <c r="H430" s="647">
        <v>5.2999999999999999E-2</v>
      </c>
      <c r="I430" s="517">
        <f t="shared" si="254"/>
        <v>2076.4455271874999</v>
      </c>
      <c r="J430" s="517">
        <f t="shared" si="255"/>
        <v>1805.6048062499999</v>
      </c>
      <c r="K430" s="507">
        <v>0.03</v>
      </c>
      <c r="L430" s="312" t="s">
        <v>19</v>
      </c>
      <c r="M430" s="513">
        <f t="shared" si="242"/>
        <v>2015.9665312499999</v>
      </c>
      <c r="N430" s="513">
        <f t="shared" si="243"/>
        <v>1753.014375</v>
      </c>
      <c r="O430" s="503">
        <v>5.5E-2</v>
      </c>
      <c r="P430" s="513">
        <v>1919.9681249999999</v>
      </c>
      <c r="Q430" s="513">
        <v>1669.5374999999999</v>
      </c>
      <c r="R430" s="503">
        <v>5.5E-2</v>
      </c>
      <c r="S430" s="513">
        <f t="shared" si="262"/>
        <v>1819.8749999999998</v>
      </c>
      <c r="T430" s="513">
        <f>W430*1.055</f>
        <v>1582.5</v>
      </c>
      <c r="U430" s="503">
        <f t="shared" si="257"/>
        <v>5.5E-2</v>
      </c>
      <c r="V430" s="257">
        <v>1724.9999999999998</v>
      </c>
      <c r="W430" s="257">
        <v>1500</v>
      </c>
      <c r="X430" s="360"/>
    </row>
    <row r="431" spans="1:24" x14ac:dyDescent="0.2">
      <c r="A431" s="349" t="s">
        <v>149</v>
      </c>
      <c r="B431" s="312" t="s">
        <v>19</v>
      </c>
      <c r="C431" s="666"/>
      <c r="D431" s="666"/>
      <c r="E431" s="538"/>
      <c r="F431" s="668"/>
      <c r="G431" s="645"/>
      <c r="H431" s="647"/>
      <c r="I431" s="349"/>
      <c r="J431" s="349"/>
      <c r="K431" s="507"/>
      <c r="L431" s="312"/>
      <c r="M431" s="513"/>
      <c r="N431" s="513"/>
      <c r="O431" s="503"/>
      <c r="P431" s="513"/>
      <c r="Q431" s="513"/>
      <c r="R431" s="503"/>
      <c r="S431" s="513"/>
      <c r="T431" s="513"/>
      <c r="U431" s="312"/>
      <c r="V431" s="165"/>
      <c r="W431" s="165"/>
      <c r="X431" s="360"/>
    </row>
    <row r="432" spans="1:24" x14ac:dyDescent="0.2">
      <c r="A432" s="238" t="s">
        <v>690</v>
      </c>
      <c r="B432" s="312" t="s">
        <v>19</v>
      </c>
      <c r="C432" s="666">
        <f t="shared" si="263"/>
        <v>8221.9701282792375</v>
      </c>
      <c r="D432" s="666">
        <f t="shared" si="264"/>
        <v>7149.5392419819464</v>
      </c>
      <c r="E432" s="538">
        <v>0.06</v>
      </c>
      <c r="F432" s="668">
        <f t="shared" si="260"/>
        <v>6744.8483414924021</v>
      </c>
      <c r="G432" s="645">
        <f t="shared" si="261"/>
        <v>5865.08551434122</v>
      </c>
      <c r="H432" s="647">
        <v>5.2999999999999999E-2</v>
      </c>
      <c r="I432" s="517">
        <f t="shared" ref="I432:I443" si="265">J432*1.15</f>
        <v>5569.8817800011593</v>
      </c>
      <c r="J432" s="517">
        <f t="shared" ref="J432:J443" si="266">N432*1.03</f>
        <v>4843.375460870574</v>
      </c>
      <c r="K432" s="507">
        <v>0.03</v>
      </c>
      <c r="L432" s="312" t="s">
        <v>19</v>
      </c>
      <c r="M432" s="513">
        <f t="shared" si="242"/>
        <v>5407.6522135933592</v>
      </c>
      <c r="N432" s="513">
        <f t="shared" si="243"/>
        <v>4702.3062726898779</v>
      </c>
      <c r="O432" s="503">
        <v>5.5E-2</v>
      </c>
      <c r="P432" s="513">
        <v>5150.1449653270092</v>
      </c>
      <c r="Q432" s="513">
        <v>4478.3869263713123</v>
      </c>
      <c r="R432" s="503">
        <v>5.5E-2</v>
      </c>
      <c r="S432" s="513">
        <f t="shared" si="262"/>
        <v>4881.6539955706248</v>
      </c>
      <c r="T432" s="513">
        <f t="shared" ref="T432:T461" si="267">W432*1.055</f>
        <v>4244.9165178875</v>
      </c>
      <c r="U432" s="515">
        <f t="shared" ref="U432:U452" si="268">(T432-W432)/W432</f>
        <v>5.5000000000000042E-2</v>
      </c>
      <c r="V432" s="257">
        <v>4627.1601853749999</v>
      </c>
      <c r="W432" s="257">
        <v>4023.6175524999999</v>
      </c>
      <c r="X432" s="360">
        <v>9.0000000000000135E-2</v>
      </c>
    </row>
    <row r="433" spans="1:24" x14ac:dyDescent="0.2">
      <c r="A433" s="238" t="s">
        <v>691</v>
      </c>
      <c r="B433" s="312" t="s">
        <v>19</v>
      </c>
      <c r="C433" s="666">
        <f t="shared" si="263"/>
        <v>10277.468534947235</v>
      </c>
      <c r="D433" s="666">
        <f t="shared" si="264"/>
        <v>8936.9291608236836</v>
      </c>
      <c r="E433" s="538">
        <v>0.06</v>
      </c>
      <c r="F433" s="668">
        <f t="shared" si="260"/>
        <v>8431.0652460600777</v>
      </c>
      <c r="G433" s="645">
        <f t="shared" si="261"/>
        <v>7331.3610835305026</v>
      </c>
      <c r="H433" s="647">
        <v>5.2999999999999999E-2</v>
      </c>
      <c r="I433" s="517">
        <f t="shared" si="265"/>
        <v>6962.356204682339</v>
      </c>
      <c r="J433" s="517">
        <f t="shared" si="266"/>
        <v>6054.222786680295</v>
      </c>
      <c r="K433" s="507">
        <v>0.03</v>
      </c>
      <c r="L433" s="312" t="s">
        <v>19</v>
      </c>
      <c r="M433" s="513">
        <f t="shared" si="242"/>
        <v>6759.5691307595516</v>
      </c>
      <c r="N433" s="513">
        <f t="shared" si="243"/>
        <v>5877.8862006604804</v>
      </c>
      <c r="O433" s="503">
        <v>5.5E-2</v>
      </c>
      <c r="P433" s="513">
        <v>6437.684886437668</v>
      </c>
      <c r="Q433" s="513">
        <v>5597.9868577718862</v>
      </c>
      <c r="R433" s="503">
        <v>5.5E-2</v>
      </c>
      <c r="S433" s="513">
        <f t="shared" si="262"/>
        <v>6102.0709824053729</v>
      </c>
      <c r="T433" s="513">
        <f t="shared" si="267"/>
        <v>5306.1486803524986</v>
      </c>
      <c r="U433" s="515">
        <f t="shared" si="268"/>
        <v>5.4999999999999917E-2</v>
      </c>
      <c r="V433" s="257">
        <v>5783.9535378249984</v>
      </c>
      <c r="W433" s="257">
        <v>5029.524815499999</v>
      </c>
      <c r="X433" s="360">
        <v>9.0000000000000038E-2</v>
      </c>
    </row>
    <row r="434" spans="1:24" x14ac:dyDescent="0.2">
      <c r="A434" s="238" t="s">
        <v>692</v>
      </c>
      <c r="B434" s="312" t="s">
        <v>19</v>
      </c>
      <c r="C434" s="666">
        <f t="shared" si="263"/>
        <v>24521.128127112399</v>
      </c>
      <c r="D434" s="666">
        <f t="shared" si="264"/>
        <v>21322.720110532522</v>
      </c>
      <c r="E434" s="538">
        <v>0.06</v>
      </c>
      <c r="F434" s="668">
        <f t="shared" si="260"/>
        <v>20115.773689181624</v>
      </c>
      <c r="G434" s="645">
        <f t="shared" si="261"/>
        <v>17491.977121027499</v>
      </c>
      <c r="H434" s="647">
        <v>5.2999999999999999E-2</v>
      </c>
      <c r="I434" s="517">
        <f t="shared" si="265"/>
        <v>16611.564217499999</v>
      </c>
      <c r="J434" s="517">
        <f t="shared" si="266"/>
        <v>14444.838449999999</v>
      </c>
      <c r="K434" s="507">
        <v>0.03</v>
      </c>
      <c r="L434" s="312" t="s">
        <v>19</v>
      </c>
      <c r="M434" s="513">
        <f t="shared" si="242"/>
        <v>16127.732249999999</v>
      </c>
      <c r="N434" s="513">
        <f t="shared" si="243"/>
        <v>14024.115</v>
      </c>
      <c r="O434" s="503">
        <v>5.5E-2</v>
      </c>
      <c r="P434" s="513">
        <v>15359.744999999999</v>
      </c>
      <c r="Q434" s="513">
        <v>13356.3</v>
      </c>
      <c r="R434" s="503">
        <v>5.5E-2</v>
      </c>
      <c r="S434" s="513">
        <f t="shared" si="262"/>
        <v>14558.999999999998</v>
      </c>
      <c r="T434" s="513">
        <f t="shared" si="267"/>
        <v>12660</v>
      </c>
      <c r="U434" s="515">
        <f t="shared" si="268"/>
        <v>5.5E-2</v>
      </c>
      <c r="V434" s="257">
        <v>13799.999999999998</v>
      </c>
      <c r="W434" s="257">
        <v>12000</v>
      </c>
      <c r="X434" s="360"/>
    </row>
    <row r="435" spans="1:24" x14ac:dyDescent="0.2">
      <c r="A435" s="238" t="s">
        <v>693</v>
      </c>
      <c r="B435" s="312" t="s">
        <v>19</v>
      </c>
      <c r="C435" s="666">
        <f t="shared" si="263"/>
        <v>36781.692190668589</v>
      </c>
      <c r="D435" s="666">
        <f t="shared" si="264"/>
        <v>31984.080165798776</v>
      </c>
      <c r="E435" s="538">
        <v>0.06</v>
      </c>
      <c r="F435" s="668">
        <f t="shared" si="260"/>
        <v>30173.660533772429</v>
      </c>
      <c r="G435" s="645">
        <f t="shared" si="261"/>
        <v>26237.965681541245</v>
      </c>
      <c r="H435" s="647">
        <v>5.2999999999999999E-2</v>
      </c>
      <c r="I435" s="517">
        <f t="shared" si="265"/>
        <v>24917.346326249997</v>
      </c>
      <c r="J435" s="517">
        <f t="shared" si="266"/>
        <v>21667.257675000001</v>
      </c>
      <c r="K435" s="507">
        <v>0.03</v>
      </c>
      <c r="L435" s="312" t="s">
        <v>19</v>
      </c>
      <c r="M435" s="513">
        <f t="shared" si="242"/>
        <v>24191.598374999998</v>
      </c>
      <c r="N435" s="513">
        <f t="shared" si="243"/>
        <v>21036.172500000001</v>
      </c>
      <c r="O435" s="503">
        <v>5.5E-2</v>
      </c>
      <c r="P435" s="513">
        <v>23039.6175</v>
      </c>
      <c r="Q435" s="513">
        <v>20034.45</v>
      </c>
      <c r="R435" s="503">
        <v>5.5E-2</v>
      </c>
      <c r="S435" s="513">
        <f t="shared" si="262"/>
        <v>21838.5</v>
      </c>
      <c r="T435" s="513">
        <f t="shared" si="267"/>
        <v>18990</v>
      </c>
      <c r="U435" s="515">
        <f t="shared" si="268"/>
        <v>5.5E-2</v>
      </c>
      <c r="V435" s="257">
        <v>20700</v>
      </c>
      <c r="W435" s="257">
        <v>18000</v>
      </c>
      <c r="X435" s="360"/>
    </row>
    <row r="436" spans="1:24" x14ac:dyDescent="0.25">
      <c r="A436" s="614" t="s">
        <v>694</v>
      </c>
      <c r="B436" s="312" t="s">
        <v>19</v>
      </c>
      <c r="C436" s="666">
        <f t="shared" si="263"/>
        <v>77650.239069189265</v>
      </c>
      <c r="D436" s="666">
        <f t="shared" si="264"/>
        <v>67521.947016686318</v>
      </c>
      <c r="E436" s="538">
        <v>0.06</v>
      </c>
      <c r="F436" s="668">
        <f t="shared" si="260"/>
        <v>63699.950015741801</v>
      </c>
      <c r="G436" s="645">
        <f t="shared" si="261"/>
        <v>55391.260883253744</v>
      </c>
      <c r="H436" s="647">
        <v>5.2999999999999999E-2</v>
      </c>
      <c r="I436" s="517">
        <f t="shared" si="265"/>
        <v>52603.286688749999</v>
      </c>
      <c r="J436" s="517">
        <f t="shared" si="266"/>
        <v>45741.988425000003</v>
      </c>
      <c r="K436" s="507">
        <v>0.03</v>
      </c>
      <c r="L436" s="312" t="s">
        <v>19</v>
      </c>
      <c r="M436" s="513">
        <f t="shared" si="242"/>
        <v>51071.152125000001</v>
      </c>
      <c r="N436" s="513">
        <f t="shared" si="243"/>
        <v>44409.697500000002</v>
      </c>
      <c r="O436" s="503">
        <v>5.5E-2</v>
      </c>
      <c r="P436" s="513">
        <v>48639.192499999997</v>
      </c>
      <c r="Q436" s="513">
        <v>42294.95</v>
      </c>
      <c r="R436" s="503">
        <v>5.5E-2</v>
      </c>
      <c r="S436" s="513">
        <f t="shared" si="262"/>
        <v>46103.5</v>
      </c>
      <c r="T436" s="513">
        <f t="shared" si="267"/>
        <v>40090</v>
      </c>
      <c r="U436" s="515">
        <f t="shared" si="268"/>
        <v>5.5E-2</v>
      </c>
      <c r="V436" s="257">
        <v>43700</v>
      </c>
      <c r="W436" s="257">
        <v>38000</v>
      </c>
      <c r="X436" s="360"/>
    </row>
    <row r="437" spans="1:24" x14ac:dyDescent="0.2">
      <c r="A437" s="238" t="s">
        <v>538</v>
      </c>
      <c r="B437" s="312" t="s">
        <v>19</v>
      </c>
      <c r="C437" s="666">
        <f t="shared" si="263"/>
        <v>10277.468534947235</v>
      </c>
      <c r="D437" s="666">
        <f t="shared" si="264"/>
        <v>8936.9291608236836</v>
      </c>
      <c r="E437" s="538">
        <v>0.06</v>
      </c>
      <c r="F437" s="668">
        <f t="shared" si="260"/>
        <v>8431.0652460600777</v>
      </c>
      <c r="G437" s="645">
        <f t="shared" si="261"/>
        <v>7331.3610835305026</v>
      </c>
      <c r="H437" s="647">
        <v>5.2999999999999999E-2</v>
      </c>
      <c r="I437" s="517">
        <f t="shared" si="265"/>
        <v>6962.356204682339</v>
      </c>
      <c r="J437" s="517">
        <f t="shared" si="266"/>
        <v>6054.222786680295</v>
      </c>
      <c r="K437" s="507">
        <v>0.03</v>
      </c>
      <c r="L437" s="312" t="s">
        <v>19</v>
      </c>
      <c r="M437" s="513">
        <f t="shared" si="242"/>
        <v>6759.5691307595516</v>
      </c>
      <c r="N437" s="513">
        <f t="shared" si="243"/>
        <v>5877.8862006604804</v>
      </c>
      <c r="O437" s="503">
        <v>5.5E-2</v>
      </c>
      <c r="P437" s="513">
        <v>6437.684886437668</v>
      </c>
      <c r="Q437" s="513">
        <v>5597.9868577718862</v>
      </c>
      <c r="R437" s="503">
        <v>5.5E-2</v>
      </c>
      <c r="S437" s="513">
        <f t="shared" si="262"/>
        <v>6102.0709824053729</v>
      </c>
      <c r="T437" s="513">
        <f t="shared" si="267"/>
        <v>5306.1486803524986</v>
      </c>
      <c r="U437" s="515">
        <f t="shared" si="268"/>
        <v>5.4999999999999917E-2</v>
      </c>
      <c r="V437" s="257">
        <v>5783.9535378249984</v>
      </c>
      <c r="W437" s="257">
        <v>5029.524815499999</v>
      </c>
      <c r="X437" s="360">
        <v>9.0000000000000038E-2</v>
      </c>
    </row>
    <row r="438" spans="1:24" x14ac:dyDescent="0.2">
      <c r="A438" s="238" t="s">
        <v>539</v>
      </c>
      <c r="B438" s="312" t="s">
        <v>19</v>
      </c>
      <c r="C438" s="666">
        <f t="shared" si="263"/>
        <v>8884.4126889295567</v>
      </c>
      <c r="D438" s="666">
        <f t="shared" si="264"/>
        <v>7725.5762512430938</v>
      </c>
      <c r="E438" s="538">
        <v>0.06</v>
      </c>
      <c r="F438" s="668">
        <f t="shared" si="260"/>
        <v>7288.2794823048052</v>
      </c>
      <c r="G438" s="645">
        <f t="shared" si="261"/>
        <v>6337.6343324389618</v>
      </c>
      <c r="H438" s="647">
        <v>5.2999999999999999E-2</v>
      </c>
      <c r="I438" s="517">
        <f t="shared" si="265"/>
        <v>6018.6460896856242</v>
      </c>
      <c r="J438" s="517">
        <f t="shared" si="266"/>
        <v>5233.6052953788039</v>
      </c>
      <c r="K438" s="507">
        <v>0.03</v>
      </c>
      <c r="L438" s="312" t="s">
        <v>19</v>
      </c>
      <c r="M438" s="513">
        <f t="shared" si="242"/>
        <v>5843.3457181413823</v>
      </c>
      <c r="N438" s="513">
        <f t="shared" si="243"/>
        <v>5081.1701896881586</v>
      </c>
      <c r="O438" s="503">
        <v>5.5E-2</v>
      </c>
      <c r="P438" s="513">
        <v>5565.0911601346488</v>
      </c>
      <c r="Q438" s="513">
        <v>4839.2097044649126</v>
      </c>
      <c r="R438" s="503">
        <v>5.5E-2</v>
      </c>
      <c r="S438" s="513">
        <f t="shared" si="262"/>
        <v>5274.9679242982456</v>
      </c>
      <c r="T438" s="513">
        <f t="shared" si="267"/>
        <v>4586.9286298245615</v>
      </c>
      <c r="U438" s="515">
        <f t="shared" si="268"/>
        <v>5.4999999999999855E-2</v>
      </c>
      <c r="V438" s="615">
        <v>4999.9695964912289</v>
      </c>
      <c r="W438" s="257">
        <v>4347.7996491228078</v>
      </c>
      <c r="X438" s="360">
        <v>9.0000000000000163E-2</v>
      </c>
    </row>
    <row r="439" spans="1:24" x14ac:dyDescent="0.2">
      <c r="A439" s="238" t="s">
        <v>169</v>
      </c>
      <c r="B439" s="312" t="s">
        <v>19</v>
      </c>
      <c r="C439" s="666">
        <f t="shared" si="263"/>
        <v>8694.4053143466408</v>
      </c>
      <c r="D439" s="666">
        <f t="shared" si="264"/>
        <v>7560.3524472579493</v>
      </c>
      <c r="E439" s="538">
        <v>0.06</v>
      </c>
      <c r="F439" s="668">
        <f t="shared" si="260"/>
        <v>7132.4079691112729</v>
      </c>
      <c r="G439" s="645">
        <f t="shared" si="261"/>
        <v>6202.0938861837158</v>
      </c>
      <c r="H439" s="647">
        <v>5.2999999999999999E-2</v>
      </c>
      <c r="I439" s="517">
        <f t="shared" si="265"/>
        <v>5889.9277171735193</v>
      </c>
      <c r="J439" s="517">
        <f t="shared" si="266"/>
        <v>5121.6762758030609</v>
      </c>
      <c r="K439" s="507">
        <v>0.03</v>
      </c>
      <c r="L439" s="312" t="s">
        <v>19</v>
      </c>
      <c r="M439" s="513">
        <f t="shared" si="242"/>
        <v>5718.3764244403101</v>
      </c>
      <c r="N439" s="513">
        <f t="shared" si="243"/>
        <v>4972.5012386437484</v>
      </c>
      <c r="O439" s="503">
        <v>5.5E-2</v>
      </c>
      <c r="P439" s="513">
        <v>5446.072785181248</v>
      </c>
      <c r="Q439" s="513">
        <v>4735.7154653749985</v>
      </c>
      <c r="R439" s="503">
        <v>5.5E-2</v>
      </c>
      <c r="S439" s="513">
        <f t="shared" si="262"/>
        <v>5162.1542987499979</v>
      </c>
      <c r="T439" s="513">
        <f t="shared" si="267"/>
        <v>4488.8298249999989</v>
      </c>
      <c r="U439" s="515">
        <f t="shared" si="268"/>
        <v>5.4999999999999841E-2</v>
      </c>
      <c r="V439" s="257">
        <v>4893.0372499999994</v>
      </c>
      <c r="W439" s="257">
        <v>4254.8149999999996</v>
      </c>
      <c r="X439" s="360">
        <v>9.0000000000000024E-2</v>
      </c>
    </row>
    <row r="440" spans="1:24" x14ac:dyDescent="0.2">
      <c r="A440" s="235" t="s">
        <v>171</v>
      </c>
      <c r="B440" s="312" t="s">
        <v>19</v>
      </c>
      <c r="C440" s="666">
        <f t="shared" si="263"/>
        <v>3524.7589112216128</v>
      </c>
      <c r="D440" s="666">
        <f t="shared" si="264"/>
        <v>3065.0077488883594</v>
      </c>
      <c r="E440" s="538">
        <v>0.06</v>
      </c>
      <c r="F440" s="668">
        <f t="shared" si="260"/>
        <v>2891.5167442343013</v>
      </c>
      <c r="G440" s="645">
        <f t="shared" si="261"/>
        <v>2514.362386290697</v>
      </c>
      <c r="H440" s="647">
        <v>5.2999999999999999E-2</v>
      </c>
      <c r="I440" s="517">
        <f t="shared" si="265"/>
        <v>2387.8085339892659</v>
      </c>
      <c r="J440" s="517">
        <f t="shared" si="266"/>
        <v>2076.3552469471879</v>
      </c>
      <c r="K440" s="507">
        <v>0.03</v>
      </c>
      <c r="L440" s="312" t="s">
        <v>19</v>
      </c>
      <c r="M440" s="513">
        <f t="shared" si="242"/>
        <v>2318.2607126109374</v>
      </c>
      <c r="N440" s="513">
        <f t="shared" si="243"/>
        <v>2015.8788805312502</v>
      </c>
      <c r="O440" s="503">
        <v>5.5E-2</v>
      </c>
      <c r="P440" s="513">
        <v>2207.8673453437495</v>
      </c>
      <c r="Q440" s="513">
        <v>1919.884648125</v>
      </c>
      <c r="R440" s="503">
        <v>5.5E-2</v>
      </c>
      <c r="S440" s="513">
        <f t="shared" si="262"/>
        <v>2092.7652562499998</v>
      </c>
      <c r="T440" s="513">
        <f t="shared" si="267"/>
        <v>1819.795875</v>
      </c>
      <c r="U440" s="515">
        <f t="shared" si="268"/>
        <v>5.4999999999999903E-2</v>
      </c>
      <c r="V440" s="257">
        <v>1983.6637500000002</v>
      </c>
      <c r="W440" s="257">
        <v>1724.9250000000002</v>
      </c>
      <c r="X440" s="360">
        <v>9.0000000000000122E-2</v>
      </c>
    </row>
    <row r="441" spans="1:24" x14ac:dyDescent="0.2">
      <c r="A441" s="238" t="s">
        <v>540</v>
      </c>
      <c r="B441" s="312" t="s">
        <v>19</v>
      </c>
      <c r="C441" s="666">
        <f t="shared" si="263"/>
        <v>5108.5683598150827</v>
      </c>
      <c r="D441" s="666">
        <f t="shared" si="264"/>
        <v>4442.2333563609418</v>
      </c>
      <c r="E441" s="538">
        <v>0.06</v>
      </c>
      <c r="F441" s="668">
        <f t="shared" si="260"/>
        <v>4190.786185246171</v>
      </c>
      <c r="G441" s="645">
        <f t="shared" si="261"/>
        <v>3644.1619002140624</v>
      </c>
      <c r="H441" s="647">
        <v>5.2999999999999999E-2</v>
      </c>
      <c r="I441" s="517">
        <f t="shared" si="265"/>
        <v>3460.7425453125002</v>
      </c>
      <c r="J441" s="517">
        <f t="shared" si="266"/>
        <v>3009.3413437500003</v>
      </c>
      <c r="K441" s="507">
        <v>0.03</v>
      </c>
      <c r="L441" s="312" t="s">
        <v>19</v>
      </c>
      <c r="M441" s="513">
        <f t="shared" si="242"/>
        <v>3359.9442187499999</v>
      </c>
      <c r="N441" s="513">
        <f t="shared" si="243"/>
        <v>2921.6906250000002</v>
      </c>
      <c r="O441" s="503">
        <v>5.5E-2</v>
      </c>
      <c r="P441" s="513">
        <v>3199.9468749999996</v>
      </c>
      <c r="Q441" s="513">
        <v>2782.5625</v>
      </c>
      <c r="R441" s="503">
        <v>5.5E-2</v>
      </c>
      <c r="S441" s="513">
        <f t="shared" si="262"/>
        <v>3033.1249999999995</v>
      </c>
      <c r="T441" s="513">
        <f t="shared" si="267"/>
        <v>2637.5</v>
      </c>
      <c r="U441" s="515">
        <f t="shared" si="268"/>
        <v>5.5E-2</v>
      </c>
      <c r="V441" s="257">
        <v>2875</v>
      </c>
      <c r="W441" s="616">
        <v>2500</v>
      </c>
      <c r="X441" s="360"/>
    </row>
    <row r="442" spans="1:24" ht="25.5" x14ac:dyDescent="0.2">
      <c r="A442" s="235" t="s">
        <v>541</v>
      </c>
      <c r="B442" s="312" t="s">
        <v>19</v>
      </c>
      <c r="C442" s="666">
        <f t="shared" si="263"/>
        <v>8224.4374595170957</v>
      </c>
      <c r="D442" s="666">
        <f t="shared" si="264"/>
        <v>7151.6847474061706</v>
      </c>
      <c r="E442" s="538">
        <v>0.06</v>
      </c>
      <c r="F442" s="668">
        <f t="shared" si="260"/>
        <v>6746.8724032133678</v>
      </c>
      <c r="G442" s="645">
        <f t="shared" si="261"/>
        <v>5866.8455680116249</v>
      </c>
      <c r="H442" s="647">
        <v>5.2999999999999999E-2</v>
      </c>
      <c r="I442" s="517">
        <f t="shared" si="265"/>
        <v>5571.5532459749529</v>
      </c>
      <c r="J442" s="517">
        <f t="shared" si="266"/>
        <v>4844.8289095434375</v>
      </c>
      <c r="K442" s="507">
        <v>0.03</v>
      </c>
      <c r="L442" s="312" t="s">
        <v>19</v>
      </c>
      <c r="M442" s="513">
        <f t="shared" si="242"/>
        <v>5409.2749960921874</v>
      </c>
      <c r="N442" s="513">
        <f t="shared" si="243"/>
        <v>4703.7173879062502</v>
      </c>
      <c r="O442" s="503">
        <v>5.5E-2</v>
      </c>
      <c r="P442" s="513">
        <v>5151.6904724687502</v>
      </c>
      <c r="Q442" s="513">
        <v>4479.7308456250003</v>
      </c>
      <c r="R442" s="503">
        <v>5.5E-2</v>
      </c>
      <c r="S442" s="513">
        <f t="shared" si="262"/>
        <v>4883.1189312500001</v>
      </c>
      <c r="T442" s="513">
        <f t="shared" si="267"/>
        <v>4246.1903750000001</v>
      </c>
      <c r="U442" s="515">
        <f t="shared" si="268"/>
        <v>5.4999999999999959E-2</v>
      </c>
      <c r="V442" s="257">
        <v>4628.5487499999999</v>
      </c>
      <c r="W442" s="257">
        <v>4024.8250000000003</v>
      </c>
      <c r="X442" s="360">
        <v>9.000000000000008E-2</v>
      </c>
    </row>
    <row r="443" spans="1:24" x14ac:dyDescent="0.2">
      <c r="A443" s="238" t="s">
        <v>542</v>
      </c>
      <c r="B443" s="312" t="s">
        <v>19</v>
      </c>
      <c r="C443" s="666">
        <f t="shared" si="263"/>
        <v>328.88350480971798</v>
      </c>
      <c r="D443" s="666">
        <f t="shared" si="264"/>
        <v>285.98565635627654</v>
      </c>
      <c r="E443" s="538">
        <v>0.06</v>
      </c>
      <c r="F443" s="668">
        <f t="shared" si="260"/>
        <v>269.79778901535519</v>
      </c>
      <c r="G443" s="645">
        <f t="shared" si="261"/>
        <v>234.6067730568306</v>
      </c>
      <c r="H443" s="647">
        <v>5.2999999999999999E-2</v>
      </c>
      <c r="I443" s="517">
        <f t="shared" si="265"/>
        <v>222.79845494475842</v>
      </c>
      <c r="J443" s="517">
        <f t="shared" si="266"/>
        <v>193.73778690848559</v>
      </c>
      <c r="K443" s="507">
        <v>0.03</v>
      </c>
      <c r="L443" s="312" t="s">
        <v>19</v>
      </c>
      <c r="M443" s="513">
        <f t="shared" si="242"/>
        <v>216.30917955801789</v>
      </c>
      <c r="N443" s="513">
        <f t="shared" si="243"/>
        <v>188.09493874610251</v>
      </c>
      <c r="O443" s="503">
        <v>5.5E-2</v>
      </c>
      <c r="P443" s="513">
        <v>206.00874243620751</v>
      </c>
      <c r="Q443" s="513">
        <v>179.13803690105001</v>
      </c>
      <c r="R443" s="503">
        <v>5.5E-2</v>
      </c>
      <c r="S443" s="513">
        <f t="shared" si="262"/>
        <v>195.2689501765</v>
      </c>
      <c r="T443" s="513">
        <f t="shared" si="267"/>
        <v>169.79908711000002</v>
      </c>
      <c r="U443" s="515">
        <f t="shared" si="268"/>
        <v>5.4999999999999931E-2</v>
      </c>
      <c r="V443" s="257">
        <v>185.08905230000002</v>
      </c>
      <c r="W443" s="257">
        <v>160.94700200000003</v>
      </c>
      <c r="X443" s="360">
        <v>9.0000000000000108E-2</v>
      </c>
    </row>
    <row r="444" spans="1:24" ht="51.75" x14ac:dyDescent="0.25">
      <c r="A444" s="485" t="s">
        <v>955</v>
      </c>
      <c r="B444" s="312"/>
      <c r="C444" s="666"/>
      <c r="D444" s="666"/>
      <c r="E444" s="538"/>
      <c r="F444" s="668"/>
      <c r="G444" s="645"/>
      <c r="H444" s="647"/>
      <c r="I444" s="517"/>
      <c r="J444" s="64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257"/>
      <c r="W444" s="257"/>
      <c r="X444" s="360"/>
    </row>
    <row r="445" spans="1:24" ht="25.5" x14ac:dyDescent="0.2">
      <c r="A445" s="235" t="s">
        <v>168</v>
      </c>
      <c r="B445" s="312" t="s">
        <v>19</v>
      </c>
      <c r="C445" s="666">
        <f>D445*1.15</f>
        <v>1665.6407037915446</v>
      </c>
      <c r="D445" s="666">
        <f>G445*1.06</f>
        <v>1448.3832206882998</v>
      </c>
      <c r="E445" s="538">
        <v>0.06</v>
      </c>
      <c r="F445" s="668">
        <f>G445*1.15</f>
        <v>1571.3591545203251</v>
      </c>
      <c r="G445" s="645">
        <f>J445*1.053</f>
        <v>1366.3992648002827</v>
      </c>
      <c r="H445" s="647">
        <v>5.2999999999999999E-2</v>
      </c>
      <c r="I445" s="517">
        <f t="shared" ref="I445:I452" si="269">J445*1.15</f>
        <v>1492.2689026783714</v>
      </c>
      <c r="J445" s="517">
        <f t="shared" ref="J445:J452" si="270">N445*1.03</f>
        <v>1297.6251327638013</v>
      </c>
      <c r="K445" s="507">
        <v>0.03</v>
      </c>
      <c r="L445" s="312" t="s">
        <v>19</v>
      </c>
      <c r="M445" s="513">
        <f t="shared" si="242"/>
        <v>1448.8047598819139</v>
      </c>
      <c r="N445" s="513">
        <f t="shared" si="243"/>
        <v>1259.8302259842731</v>
      </c>
      <c r="O445" s="503">
        <v>5.5E-2</v>
      </c>
      <c r="P445" s="513">
        <v>1379.814057030394</v>
      </c>
      <c r="Q445" s="513">
        <v>1199.8383104612124</v>
      </c>
      <c r="R445" s="503">
        <v>5.5E-2</v>
      </c>
      <c r="S445" s="513">
        <f t="shared" si="262"/>
        <v>1307.8806227776247</v>
      </c>
      <c r="T445" s="513">
        <f t="shared" si="267"/>
        <v>1137.2874980674999</v>
      </c>
      <c r="U445" s="515">
        <f t="shared" si="268"/>
        <v>5.4999999999999875E-2</v>
      </c>
      <c r="V445" s="257">
        <v>1239.6972727749999</v>
      </c>
      <c r="W445" s="257">
        <v>1077.9976285</v>
      </c>
      <c r="X445" s="360">
        <v>9.0000000000000135E-2</v>
      </c>
    </row>
    <row r="446" spans="1:24" x14ac:dyDescent="0.2">
      <c r="A446" s="235" t="s">
        <v>172</v>
      </c>
      <c r="B446" s="312" t="s">
        <v>19</v>
      </c>
      <c r="C446" s="666">
        <f t="shared" ref="C446:C452" si="271">D446*1.15</f>
        <v>3198.268955361767</v>
      </c>
      <c r="D446" s="666">
        <f t="shared" ref="D446:D452" si="272">G446*1.06</f>
        <v>2781.1034394450148</v>
      </c>
      <c r="E446" s="538">
        <v>0.06</v>
      </c>
      <c r="F446" s="668">
        <f t="shared" ref="F446:F452" si="273">G446*1.15</f>
        <v>3017.2348635488365</v>
      </c>
      <c r="G446" s="645">
        <f t="shared" ref="G446:G461" si="274">J446*1.053</f>
        <v>2623.6824900424667</v>
      </c>
      <c r="H446" s="647">
        <v>5.2999999999999999E-2</v>
      </c>
      <c r="I446" s="517">
        <f t="shared" si="269"/>
        <v>2865.3702407871192</v>
      </c>
      <c r="J446" s="517">
        <f t="shared" si="270"/>
        <v>2491.6262963366257</v>
      </c>
      <c r="K446" s="507">
        <v>0.03</v>
      </c>
      <c r="L446" s="312" t="s">
        <v>19</v>
      </c>
      <c r="M446" s="513">
        <f t="shared" si="242"/>
        <v>2781.9128551331255</v>
      </c>
      <c r="N446" s="513">
        <f t="shared" si="243"/>
        <v>2419.0546566375006</v>
      </c>
      <c r="O446" s="503">
        <v>5.5E-2</v>
      </c>
      <c r="P446" s="513">
        <v>2649.4408144125</v>
      </c>
      <c r="Q446" s="513">
        <v>2303.8615777500004</v>
      </c>
      <c r="R446" s="503">
        <v>5.5E-2</v>
      </c>
      <c r="S446" s="513">
        <f t="shared" si="262"/>
        <v>2511.3183075000002</v>
      </c>
      <c r="T446" s="513">
        <f t="shared" si="267"/>
        <v>2183.7550500000002</v>
      </c>
      <c r="U446" s="515">
        <f t="shared" si="268"/>
        <v>5.4999999999999945E-2</v>
      </c>
      <c r="V446" s="257">
        <v>2380.3965000000003</v>
      </c>
      <c r="W446" s="257">
        <v>2069.9100000000003</v>
      </c>
      <c r="X446" s="360">
        <v>9.0000000000000163E-2</v>
      </c>
    </row>
    <row r="447" spans="1:24" ht="25.5" x14ac:dyDescent="0.2">
      <c r="A447" s="235" t="s">
        <v>173</v>
      </c>
      <c r="B447" s="312" t="s">
        <v>19</v>
      </c>
      <c r="C447" s="666">
        <f t="shared" si="271"/>
        <v>4442.04021578023</v>
      </c>
      <c r="D447" s="666">
        <f t="shared" si="272"/>
        <v>3862.6436658958528</v>
      </c>
      <c r="E447" s="538">
        <v>0.06</v>
      </c>
      <c r="F447" s="668">
        <f t="shared" si="273"/>
        <v>4190.6039771511605</v>
      </c>
      <c r="G447" s="645">
        <f t="shared" si="274"/>
        <v>3644.0034583923139</v>
      </c>
      <c r="H447" s="647">
        <v>5.2999999999999999E-2</v>
      </c>
      <c r="I447" s="517">
        <f t="shared" si="269"/>
        <v>3979.6808899821094</v>
      </c>
      <c r="J447" s="517">
        <f t="shared" si="270"/>
        <v>3460.5920782453127</v>
      </c>
      <c r="K447" s="507">
        <v>0.03</v>
      </c>
      <c r="L447" s="312" t="s">
        <v>19</v>
      </c>
      <c r="M447" s="513">
        <f t="shared" si="242"/>
        <v>3863.7678543515622</v>
      </c>
      <c r="N447" s="513">
        <f t="shared" si="243"/>
        <v>3359.79813421875</v>
      </c>
      <c r="O447" s="503">
        <v>5.5E-2</v>
      </c>
      <c r="P447" s="513">
        <v>3679.7789089062499</v>
      </c>
      <c r="Q447" s="513">
        <v>3199.8077468749998</v>
      </c>
      <c r="R447" s="503">
        <v>5.5E-2</v>
      </c>
      <c r="S447" s="513">
        <f t="shared" si="262"/>
        <v>3487.9420937499999</v>
      </c>
      <c r="T447" s="513">
        <f t="shared" si="267"/>
        <v>3032.993125</v>
      </c>
      <c r="U447" s="515">
        <f t="shared" si="268"/>
        <v>5.4999999999999986E-2</v>
      </c>
      <c r="V447" s="257">
        <v>3306.1062499999998</v>
      </c>
      <c r="W447" s="257">
        <v>2874.875</v>
      </c>
      <c r="X447" s="360">
        <v>0.09</v>
      </c>
    </row>
    <row r="448" spans="1:24" x14ac:dyDescent="0.2">
      <c r="A448" s="235" t="s">
        <v>174</v>
      </c>
      <c r="B448" s="312" t="s">
        <v>19</v>
      </c>
      <c r="C448" s="666">
        <f t="shared" si="271"/>
        <v>2665.2241294681389</v>
      </c>
      <c r="D448" s="666">
        <f t="shared" si="272"/>
        <v>2317.5861995375121</v>
      </c>
      <c r="E448" s="538">
        <v>0.06</v>
      </c>
      <c r="F448" s="668">
        <f t="shared" si="273"/>
        <v>2514.362386290697</v>
      </c>
      <c r="G448" s="645">
        <f t="shared" si="274"/>
        <v>2186.4020750353889</v>
      </c>
      <c r="H448" s="647">
        <v>5.2999999999999999E-2</v>
      </c>
      <c r="I448" s="517">
        <f t="shared" si="269"/>
        <v>2387.8085339892659</v>
      </c>
      <c r="J448" s="517">
        <f t="shared" si="270"/>
        <v>2076.3552469471879</v>
      </c>
      <c r="K448" s="507">
        <v>0.03</v>
      </c>
      <c r="L448" s="312" t="s">
        <v>19</v>
      </c>
      <c r="M448" s="513">
        <f t="shared" si="242"/>
        <v>2318.2607126109374</v>
      </c>
      <c r="N448" s="513">
        <f t="shared" si="243"/>
        <v>2015.8788805312502</v>
      </c>
      <c r="O448" s="503">
        <v>5.5E-2</v>
      </c>
      <c r="P448" s="513">
        <v>2207.8673453437495</v>
      </c>
      <c r="Q448" s="513">
        <v>1919.884648125</v>
      </c>
      <c r="R448" s="503">
        <v>5.5E-2</v>
      </c>
      <c r="S448" s="513">
        <f t="shared" si="262"/>
        <v>2092.7652562499998</v>
      </c>
      <c r="T448" s="513">
        <f t="shared" si="267"/>
        <v>1819.795875</v>
      </c>
      <c r="U448" s="515">
        <f t="shared" si="268"/>
        <v>5.4999999999999903E-2</v>
      </c>
      <c r="V448" s="257">
        <v>1983.6637500000002</v>
      </c>
      <c r="W448" s="257">
        <v>1724.9250000000002</v>
      </c>
      <c r="X448" s="360">
        <v>9.0000000000000122E-2</v>
      </c>
    </row>
    <row r="449" spans="1:24" x14ac:dyDescent="0.2">
      <c r="A449" s="238" t="s">
        <v>154</v>
      </c>
      <c r="B449" s="312" t="s">
        <v>19</v>
      </c>
      <c r="C449" s="666">
        <f t="shared" si="271"/>
        <v>621.70794860060107</v>
      </c>
      <c r="D449" s="666">
        <f t="shared" si="272"/>
        <v>540.61560747878355</v>
      </c>
      <c r="E449" s="538">
        <v>0.06</v>
      </c>
      <c r="F449" s="668">
        <f t="shared" si="273"/>
        <v>586.51693264207631</v>
      </c>
      <c r="G449" s="645">
        <f t="shared" si="274"/>
        <v>510.01472403658818</v>
      </c>
      <c r="H449" s="647">
        <v>5.2999999999999999E-2</v>
      </c>
      <c r="I449" s="517">
        <f t="shared" si="269"/>
        <v>556.99613736189588</v>
      </c>
      <c r="J449" s="517">
        <f t="shared" si="270"/>
        <v>484.34446727121389</v>
      </c>
      <c r="K449" s="507">
        <v>0.03</v>
      </c>
      <c r="L449" s="312" t="s">
        <v>19</v>
      </c>
      <c r="M449" s="513">
        <f t="shared" si="242"/>
        <v>540.77294889504458</v>
      </c>
      <c r="N449" s="513">
        <f t="shared" si="243"/>
        <v>470.2373468652562</v>
      </c>
      <c r="O449" s="503">
        <v>5.5E-2</v>
      </c>
      <c r="P449" s="513">
        <v>515.02185609051867</v>
      </c>
      <c r="Q449" s="513">
        <v>447.84509225262491</v>
      </c>
      <c r="R449" s="503">
        <v>5.5E-2</v>
      </c>
      <c r="S449" s="513">
        <f t="shared" si="262"/>
        <v>488.17237544124987</v>
      </c>
      <c r="T449" s="513">
        <f t="shared" si="267"/>
        <v>424.4977177749999</v>
      </c>
      <c r="U449" s="515">
        <f t="shared" si="268"/>
        <v>5.499999999999991E-2</v>
      </c>
      <c r="V449" s="257">
        <v>462.72263074999989</v>
      </c>
      <c r="W449" s="257">
        <v>402.36750499999994</v>
      </c>
      <c r="X449" s="360">
        <v>9.0000000000000011E-2</v>
      </c>
    </row>
    <row r="450" spans="1:24" ht="25.5" x14ac:dyDescent="0.2">
      <c r="A450" s="238" t="s">
        <v>559</v>
      </c>
      <c r="B450" s="312" t="s">
        <v>19</v>
      </c>
      <c r="C450" s="666">
        <f t="shared" si="271"/>
        <v>1251.9623825763633</v>
      </c>
      <c r="D450" s="666">
        <f t="shared" si="272"/>
        <v>1088.6629413707508</v>
      </c>
      <c r="E450" s="538">
        <v>0.06</v>
      </c>
      <c r="F450" s="668">
        <f t="shared" si="273"/>
        <v>1181.0965873361918</v>
      </c>
      <c r="G450" s="645">
        <f t="shared" si="274"/>
        <v>1027.0405107271233</v>
      </c>
      <c r="H450" s="647">
        <v>5.2999999999999999E-2</v>
      </c>
      <c r="I450" s="517">
        <f t="shared" si="269"/>
        <v>1121.6491807561176</v>
      </c>
      <c r="J450" s="517">
        <f t="shared" si="270"/>
        <v>975.34711370097193</v>
      </c>
      <c r="K450" s="507">
        <v>0.03</v>
      </c>
      <c r="L450" s="312" t="s">
        <v>19</v>
      </c>
      <c r="M450" s="513">
        <f t="shared" si="242"/>
        <v>1088.9797871418618</v>
      </c>
      <c r="N450" s="513">
        <f t="shared" si="243"/>
        <v>946.93894534074946</v>
      </c>
      <c r="O450" s="503">
        <v>5.5E-2</v>
      </c>
      <c r="P450" s="513">
        <v>1037.1236068017729</v>
      </c>
      <c r="Q450" s="513">
        <v>901.84661461023757</v>
      </c>
      <c r="R450" s="503">
        <v>5.5E-2</v>
      </c>
      <c r="S450" s="513">
        <f>T450*1.15</f>
        <v>983.05555147087489</v>
      </c>
      <c r="T450" s="513">
        <f t="shared" si="267"/>
        <v>854.83091432250001</v>
      </c>
      <c r="U450" s="515">
        <f t="shared" si="268"/>
        <v>5.4999999999999979E-2</v>
      </c>
      <c r="V450" s="257">
        <v>931.80620992499996</v>
      </c>
      <c r="W450" s="257">
        <v>810.26626950000002</v>
      </c>
      <c r="X450" s="360">
        <v>9.0000000000000149E-2</v>
      </c>
    </row>
    <row r="451" spans="1:24" ht="25.5" x14ac:dyDescent="0.2">
      <c r="A451" s="238" t="s">
        <v>560</v>
      </c>
      <c r="B451" s="312" t="s">
        <v>19</v>
      </c>
      <c r="C451" s="666">
        <f t="shared" si="271"/>
        <v>8542.7540613799065</v>
      </c>
      <c r="D451" s="666">
        <f t="shared" si="272"/>
        <v>7428.4817925042671</v>
      </c>
      <c r="E451" s="538">
        <v>0.06</v>
      </c>
      <c r="F451" s="668">
        <f t="shared" si="273"/>
        <v>8059.2019446980239</v>
      </c>
      <c r="G451" s="645">
        <f t="shared" si="274"/>
        <v>7008.0016910417608</v>
      </c>
      <c r="H451" s="647">
        <v>5.2999999999999999E-2</v>
      </c>
      <c r="I451" s="517">
        <f t="shared" si="269"/>
        <v>7653.5631003779908</v>
      </c>
      <c r="J451" s="517">
        <f t="shared" si="270"/>
        <v>6655.2722611982535</v>
      </c>
      <c r="K451" s="507">
        <v>0.03</v>
      </c>
      <c r="L451" s="312" t="s">
        <v>19</v>
      </c>
      <c r="M451" s="513">
        <f t="shared" si="242"/>
        <v>7430.6437867747491</v>
      </c>
      <c r="N451" s="513">
        <f t="shared" si="243"/>
        <v>6461.4293798041299</v>
      </c>
      <c r="O451" s="503">
        <v>5.5E-2</v>
      </c>
      <c r="P451" s="513">
        <v>7076.8036064521411</v>
      </c>
      <c r="Q451" s="513">
        <v>6153.7422664801234</v>
      </c>
      <c r="R451" s="503">
        <v>5.5E-2</v>
      </c>
      <c r="S451" s="513">
        <f t="shared" ref="S451:S461" si="275">T451*1.15</f>
        <v>6707.8707170162479</v>
      </c>
      <c r="T451" s="513">
        <f t="shared" si="267"/>
        <v>5832.9310582749986</v>
      </c>
      <c r="U451" s="515">
        <f t="shared" si="268"/>
        <v>5.4999999999999875E-2</v>
      </c>
      <c r="V451" s="257">
        <v>6358.1712957499985</v>
      </c>
      <c r="W451" s="257">
        <v>5528.8446049999993</v>
      </c>
      <c r="X451" s="360">
        <v>9.000000000000008E-2</v>
      </c>
    </row>
    <row r="452" spans="1:24" ht="38.25" x14ac:dyDescent="0.2">
      <c r="A452" s="431" t="s">
        <v>695</v>
      </c>
      <c r="B452" s="312" t="s">
        <v>19</v>
      </c>
      <c r="C452" s="666">
        <f t="shared" si="271"/>
        <v>241.03944472775893</v>
      </c>
      <c r="D452" s="666">
        <f t="shared" si="272"/>
        <v>209.59951715457299</v>
      </c>
      <c r="E452" s="538">
        <v>0.06</v>
      </c>
      <c r="F452" s="668">
        <f t="shared" si="273"/>
        <v>227.39570257335748</v>
      </c>
      <c r="G452" s="645">
        <f t="shared" si="274"/>
        <v>197.73539354204999</v>
      </c>
      <c r="H452" s="647">
        <v>5.2999999999999999E-2</v>
      </c>
      <c r="I452" s="517">
        <f t="shared" si="269"/>
        <v>215.9503348275</v>
      </c>
      <c r="J452" s="517">
        <f t="shared" si="270"/>
        <v>187.78289985000001</v>
      </c>
      <c r="K452" s="507">
        <v>0.03</v>
      </c>
      <c r="L452" s="312" t="s">
        <v>19</v>
      </c>
      <c r="M452" s="513">
        <f t="shared" si="242"/>
        <v>209.66051924999996</v>
      </c>
      <c r="N452" s="513">
        <f t="shared" si="243"/>
        <v>182.31349499999999</v>
      </c>
      <c r="O452" s="503">
        <v>5.5E-2</v>
      </c>
      <c r="P452" s="513">
        <v>199.67668499999996</v>
      </c>
      <c r="Q452" s="513">
        <v>173.63189999999997</v>
      </c>
      <c r="R452" s="503">
        <v>5.5E-2</v>
      </c>
      <c r="S452" s="513">
        <f t="shared" si="275"/>
        <v>189.26699999999997</v>
      </c>
      <c r="T452" s="513">
        <f t="shared" si="267"/>
        <v>164.57999999999998</v>
      </c>
      <c r="U452" s="515">
        <f t="shared" si="268"/>
        <v>5.4999999999999896E-2</v>
      </c>
      <c r="V452" s="257">
        <v>179.39999999999998</v>
      </c>
      <c r="W452" s="257">
        <v>156</v>
      </c>
      <c r="X452" s="360"/>
    </row>
    <row r="453" spans="1:24" ht="38.25" x14ac:dyDescent="0.2">
      <c r="A453" s="238" t="s">
        <v>696</v>
      </c>
      <c r="B453" s="312"/>
      <c r="C453" s="666"/>
      <c r="D453" s="666"/>
      <c r="E453" s="538"/>
      <c r="F453" s="780"/>
      <c r="G453" s="645"/>
      <c r="H453" s="647"/>
      <c r="I453" s="238"/>
      <c r="J453" s="238"/>
      <c r="K453" s="507"/>
      <c r="L453" s="312"/>
      <c r="M453" s="513"/>
      <c r="N453" s="513"/>
      <c r="O453" s="503"/>
      <c r="P453" s="513"/>
      <c r="Q453" s="513"/>
      <c r="R453" s="503"/>
      <c r="S453" s="513"/>
      <c r="T453" s="513"/>
      <c r="U453" s="554"/>
      <c r="V453" s="257"/>
      <c r="W453" s="257"/>
      <c r="X453" s="360"/>
    </row>
    <row r="454" spans="1:24" ht="25.5" x14ac:dyDescent="0.2">
      <c r="A454" s="431" t="s">
        <v>697</v>
      </c>
      <c r="B454" s="312"/>
      <c r="C454" s="752"/>
      <c r="D454" s="752"/>
      <c r="E454" s="755"/>
      <c r="F454" s="184"/>
      <c r="G454" s="645"/>
      <c r="H454" s="647"/>
      <c r="I454" s="238"/>
      <c r="J454" s="238"/>
      <c r="K454" s="507"/>
      <c r="L454" s="312"/>
      <c r="M454" s="513"/>
      <c r="N454" s="513"/>
      <c r="O454" s="503"/>
      <c r="P454" s="513"/>
      <c r="Q454" s="513"/>
      <c r="R454" s="503"/>
      <c r="S454" s="513"/>
      <c r="T454" s="513"/>
      <c r="U454" s="312"/>
      <c r="V454" s="257"/>
      <c r="W454" s="257"/>
      <c r="X454" s="360"/>
    </row>
    <row r="455" spans="1:24" x14ac:dyDescent="0.2">
      <c r="A455" s="238" t="s">
        <v>155</v>
      </c>
      <c r="B455" s="312" t="s">
        <v>19</v>
      </c>
      <c r="C455" s="666">
        <f>D455*1.15</f>
        <v>916.33959203287213</v>
      </c>
      <c r="D455" s="666">
        <f>G455*1.06</f>
        <v>796.81703655032368</v>
      </c>
      <c r="E455" s="538">
        <v>0.06</v>
      </c>
      <c r="F455" s="668">
        <f>G455*1.15</f>
        <v>864.47131323855865</v>
      </c>
      <c r="G455" s="645">
        <f t="shared" si="274"/>
        <v>751.71418542483366</v>
      </c>
      <c r="H455" s="647">
        <v>5.2999999999999999E-2</v>
      </c>
      <c r="I455" s="517">
        <f>J455*1.15</f>
        <v>820.96041143262937</v>
      </c>
      <c r="J455" s="517">
        <f>N455*1.03</f>
        <v>713.87861863706905</v>
      </c>
      <c r="K455" s="507">
        <v>0.03</v>
      </c>
      <c r="L455" s="312" t="s">
        <v>19</v>
      </c>
      <c r="M455" s="513">
        <f t="shared" si="242"/>
        <v>797.04894313847512</v>
      </c>
      <c r="N455" s="513">
        <f t="shared" si="243"/>
        <v>693.08603751171756</v>
      </c>
      <c r="O455" s="503">
        <v>5.5E-2</v>
      </c>
      <c r="P455" s="513">
        <v>759.09423156045239</v>
      </c>
      <c r="Q455" s="513">
        <v>660.08194048735004</v>
      </c>
      <c r="R455" s="503">
        <v>5.5E-2</v>
      </c>
      <c r="S455" s="513">
        <f t="shared" si="275"/>
        <v>719.52059863549994</v>
      </c>
      <c r="T455" s="513">
        <f t="shared" si="267"/>
        <v>625.67008577000001</v>
      </c>
      <c r="U455" s="515">
        <f t="shared" ref="U455:U461" si="276">(T455-W455)/W455</f>
        <v>5.4999999999999938E-2</v>
      </c>
      <c r="V455" s="257">
        <v>682.01004609999995</v>
      </c>
      <c r="W455" s="257">
        <v>593.05221400000005</v>
      </c>
      <c r="X455" s="360">
        <v>9.0000000000000038E-2</v>
      </c>
    </row>
    <row r="456" spans="1:24" ht="25.5" x14ac:dyDescent="0.2">
      <c r="A456" s="349" t="s">
        <v>663</v>
      </c>
      <c r="B456" s="312"/>
      <c r="C456" s="666"/>
      <c r="D456" s="666"/>
      <c r="E456" s="538"/>
      <c r="F456" s="780"/>
      <c r="G456" s="645"/>
      <c r="H456" s="647"/>
      <c r="I456" s="349"/>
      <c r="J456" s="349"/>
      <c r="K456" s="507"/>
      <c r="L456" s="312"/>
      <c r="M456" s="513"/>
      <c r="N456" s="513"/>
      <c r="O456" s="503"/>
      <c r="P456" s="513"/>
      <c r="Q456" s="513"/>
      <c r="R456" s="503"/>
      <c r="S456" s="513"/>
      <c r="T456" s="513"/>
      <c r="U456" s="312"/>
      <c r="V456" s="165"/>
      <c r="W456" s="165"/>
      <c r="X456" s="360"/>
    </row>
    <row r="457" spans="1:24" x14ac:dyDescent="0.2">
      <c r="A457" s="235" t="s">
        <v>157</v>
      </c>
      <c r="B457" s="312" t="s">
        <v>19</v>
      </c>
      <c r="C457" s="666">
        <f>D457*1.15</f>
        <v>198.70134293228125</v>
      </c>
      <c r="D457" s="666">
        <f>G457*1.06</f>
        <v>172.78377646285327</v>
      </c>
      <c r="E457" s="538">
        <v>0.06</v>
      </c>
      <c r="F457" s="668">
        <f>G457*1.15</f>
        <v>187.45409710592568</v>
      </c>
      <c r="G457" s="645">
        <f t="shared" si="274"/>
        <v>163.00356270080496</v>
      </c>
      <c r="H457" s="647">
        <v>5.2999999999999999E-2</v>
      </c>
      <c r="I457" s="517">
        <f t="shared" ref="I457:I461" si="277">J457*1.15</f>
        <v>178.01908557067966</v>
      </c>
      <c r="J457" s="517">
        <f t="shared" ref="J457:J467" si="278">N457*1.03</f>
        <v>154.79920484406929</v>
      </c>
      <c r="K457" s="507">
        <v>0.03</v>
      </c>
      <c r="L457" s="312" t="s">
        <v>19</v>
      </c>
      <c r="M457" s="513">
        <f t="shared" si="242"/>
        <v>172.83406366085404</v>
      </c>
      <c r="N457" s="513">
        <f t="shared" si="243"/>
        <v>150.2904901398731</v>
      </c>
      <c r="O457" s="503">
        <v>5.5E-2</v>
      </c>
      <c r="P457" s="513">
        <v>164.60387015319435</v>
      </c>
      <c r="Q457" s="513">
        <v>143.13380013321247</v>
      </c>
      <c r="R457" s="503">
        <v>5.5E-2</v>
      </c>
      <c r="S457" s="513">
        <f t="shared" si="275"/>
        <v>156.02262573762496</v>
      </c>
      <c r="T457" s="513">
        <f t="shared" si="267"/>
        <v>135.67184846749998</v>
      </c>
      <c r="U457" s="515">
        <f t="shared" si="276"/>
        <v>5.4999999999999931E-2</v>
      </c>
      <c r="V457" s="257">
        <v>147.88874477499999</v>
      </c>
      <c r="W457" s="257">
        <v>128.59890849999999</v>
      </c>
      <c r="X457" s="360">
        <v>8.9999999999999969E-2</v>
      </c>
    </row>
    <row r="458" spans="1:24" x14ac:dyDescent="0.2">
      <c r="A458" s="235" t="s">
        <v>159</v>
      </c>
      <c r="B458" s="312" t="s">
        <v>19</v>
      </c>
      <c r="C458" s="666">
        <f t="shared" ref="C458:C467" si="279">D458*1.15</f>
        <v>277.59197716453815</v>
      </c>
      <c r="D458" s="666">
        <f t="shared" ref="D458:D467" si="280">G458*1.06</f>
        <v>241.38432796916362</v>
      </c>
      <c r="E458" s="538">
        <v>0.06</v>
      </c>
      <c r="F458" s="668">
        <f t="shared" ref="F458:F461" si="281">G458*1.15</f>
        <v>261.87922374013033</v>
      </c>
      <c r="G458" s="645">
        <f t="shared" si="274"/>
        <v>227.72106412185246</v>
      </c>
      <c r="H458" s="647">
        <v>5.2999999999999999E-2</v>
      </c>
      <c r="I458" s="517">
        <f t="shared" si="277"/>
        <v>248.69821817676194</v>
      </c>
      <c r="J458" s="517">
        <f t="shared" si="278"/>
        <v>216.25932015370606</v>
      </c>
      <c r="K458" s="507">
        <v>0.03</v>
      </c>
      <c r="L458" s="312" t="s">
        <v>19</v>
      </c>
      <c r="M458" s="513">
        <f t="shared" si="242"/>
        <v>241.45458075413782</v>
      </c>
      <c r="N458" s="513">
        <f t="shared" si="243"/>
        <v>209.96050500359812</v>
      </c>
      <c r="O458" s="503">
        <v>5.5E-2</v>
      </c>
      <c r="P458" s="513">
        <v>229.95674357536936</v>
      </c>
      <c r="Q458" s="513">
        <v>199.96238571771249</v>
      </c>
      <c r="R458" s="503">
        <v>5.5E-2</v>
      </c>
      <c r="S458" s="513">
        <f t="shared" si="275"/>
        <v>217.96847732262498</v>
      </c>
      <c r="T458" s="513">
        <f t="shared" si="267"/>
        <v>189.5378063675</v>
      </c>
      <c r="U458" s="515">
        <f t="shared" si="276"/>
        <v>5.4999999999999973E-2</v>
      </c>
      <c r="V458" s="257">
        <v>206.60519177499998</v>
      </c>
      <c r="W458" s="257">
        <v>179.6566885</v>
      </c>
      <c r="X458" s="360">
        <v>9.0000000000000135E-2</v>
      </c>
    </row>
    <row r="459" spans="1:24" x14ac:dyDescent="0.2">
      <c r="A459" s="235" t="s">
        <v>160</v>
      </c>
      <c r="B459" s="312" t="s">
        <v>19</v>
      </c>
      <c r="C459" s="666">
        <f t="shared" si="279"/>
        <v>416.4146179881019</v>
      </c>
      <c r="D459" s="666">
        <f t="shared" si="280"/>
        <v>362.09966781574082</v>
      </c>
      <c r="E459" s="538">
        <v>0.06</v>
      </c>
      <c r="F459" s="668">
        <f t="shared" si="281"/>
        <v>392.84397923405834</v>
      </c>
      <c r="G459" s="645">
        <f t="shared" si="274"/>
        <v>341.60346020352904</v>
      </c>
      <c r="H459" s="647">
        <v>5.2999999999999999E-2</v>
      </c>
      <c r="I459" s="517">
        <f t="shared" si="277"/>
        <v>373.07120535048278</v>
      </c>
      <c r="J459" s="517">
        <f t="shared" si="278"/>
        <v>324.40974378302855</v>
      </c>
      <c r="K459" s="507">
        <v>0.03</v>
      </c>
      <c r="L459" s="312" t="s">
        <v>19</v>
      </c>
      <c r="M459" s="513">
        <f t="shared" si="242"/>
        <v>362.20505373833282</v>
      </c>
      <c r="N459" s="513">
        <f t="shared" si="243"/>
        <v>314.96091629420249</v>
      </c>
      <c r="O459" s="503">
        <v>5.5E-2</v>
      </c>
      <c r="P459" s="513">
        <v>344.95719403650747</v>
      </c>
      <c r="Q459" s="513">
        <v>299.96277742305</v>
      </c>
      <c r="R459" s="503">
        <v>5.5E-2</v>
      </c>
      <c r="S459" s="513">
        <f t="shared" si="275"/>
        <v>326.97364363649996</v>
      </c>
      <c r="T459" s="513">
        <f t="shared" si="267"/>
        <v>284.32490751</v>
      </c>
      <c r="U459" s="515">
        <f t="shared" si="276"/>
        <v>5.4999999999999868E-2</v>
      </c>
      <c r="V459" s="257">
        <v>309.92762429999999</v>
      </c>
      <c r="W459" s="257">
        <v>269.50228200000004</v>
      </c>
      <c r="X459" s="360">
        <v>9.0000000000000177E-2</v>
      </c>
    </row>
    <row r="460" spans="1:24" x14ac:dyDescent="0.2">
      <c r="A460" s="235" t="s">
        <v>161</v>
      </c>
      <c r="B460" s="312" t="s">
        <v>19</v>
      </c>
      <c r="C460" s="666">
        <f t="shared" si="279"/>
        <v>555.21949065080264</v>
      </c>
      <c r="D460" s="666">
        <f t="shared" si="280"/>
        <v>482.79955708765453</v>
      </c>
      <c r="E460" s="538">
        <v>0.06</v>
      </c>
      <c r="F460" s="668">
        <f t="shared" si="281"/>
        <v>523.79197231207797</v>
      </c>
      <c r="G460" s="645">
        <f t="shared" si="274"/>
        <v>455.47128027137217</v>
      </c>
      <c r="H460" s="647">
        <v>5.2999999999999999E-2</v>
      </c>
      <c r="I460" s="517">
        <f t="shared" si="277"/>
        <v>497.42827380064386</v>
      </c>
      <c r="J460" s="517">
        <f t="shared" si="278"/>
        <v>432.54632504403816</v>
      </c>
      <c r="K460" s="507">
        <v>0.03</v>
      </c>
      <c r="L460" s="312" t="s">
        <v>19</v>
      </c>
      <c r="M460" s="513">
        <f t="shared" si="242"/>
        <v>482.94007165111049</v>
      </c>
      <c r="N460" s="513">
        <f t="shared" si="243"/>
        <v>419.94788839227004</v>
      </c>
      <c r="O460" s="503">
        <v>5.5E-2</v>
      </c>
      <c r="P460" s="513">
        <v>459.94292538201</v>
      </c>
      <c r="Q460" s="513">
        <v>399.95036989740004</v>
      </c>
      <c r="R460" s="503">
        <v>5.5E-2</v>
      </c>
      <c r="S460" s="513">
        <f t="shared" si="275"/>
        <v>435.964858182</v>
      </c>
      <c r="T460" s="513">
        <f t="shared" si="267"/>
        <v>379.09987668000002</v>
      </c>
      <c r="U460" s="515">
        <f t="shared" si="276"/>
        <v>5.4999999999999973E-2</v>
      </c>
      <c r="V460" s="257">
        <v>413.23683240000003</v>
      </c>
      <c r="W460" s="257">
        <v>359.33637600000003</v>
      </c>
      <c r="X460" s="360">
        <v>9.0000000000000052E-2</v>
      </c>
    </row>
    <row r="461" spans="1:24" x14ac:dyDescent="0.2">
      <c r="A461" s="235" t="s">
        <v>162</v>
      </c>
      <c r="B461" s="312" t="s">
        <v>19</v>
      </c>
      <c r="C461" s="666">
        <f t="shared" si="279"/>
        <v>694.02436331350327</v>
      </c>
      <c r="D461" s="666">
        <f t="shared" si="280"/>
        <v>603.49944635956808</v>
      </c>
      <c r="E461" s="538">
        <v>0.06</v>
      </c>
      <c r="F461" s="668">
        <f t="shared" si="281"/>
        <v>654.73996539009738</v>
      </c>
      <c r="G461" s="645">
        <f t="shared" si="274"/>
        <v>569.33910033921518</v>
      </c>
      <c r="H461" s="647">
        <v>5.2999999999999999E-2</v>
      </c>
      <c r="I461" s="517">
        <f t="shared" si="277"/>
        <v>621.78534225080477</v>
      </c>
      <c r="J461" s="517">
        <f t="shared" si="278"/>
        <v>540.68290630504771</v>
      </c>
      <c r="K461" s="507">
        <v>0.03</v>
      </c>
      <c r="L461" s="312" t="s">
        <v>19</v>
      </c>
      <c r="M461" s="513">
        <f t="shared" si="242"/>
        <v>603.67508956388815</v>
      </c>
      <c r="N461" s="513">
        <f t="shared" si="243"/>
        <v>524.93486049033754</v>
      </c>
      <c r="O461" s="503">
        <v>5.5E-2</v>
      </c>
      <c r="P461" s="513">
        <v>574.92865672751248</v>
      </c>
      <c r="Q461" s="513">
        <v>499.93796237175002</v>
      </c>
      <c r="R461" s="503">
        <v>5.5E-2</v>
      </c>
      <c r="S461" s="513">
        <f t="shared" si="275"/>
        <v>544.95607272749999</v>
      </c>
      <c r="T461" s="513">
        <f t="shared" si="267"/>
        <v>473.87484585000004</v>
      </c>
      <c r="U461" s="515">
        <f t="shared" si="276"/>
        <v>5.499999999999991E-2</v>
      </c>
      <c r="V461" s="257">
        <v>516.5460405</v>
      </c>
      <c r="W461" s="257">
        <v>449.17047000000008</v>
      </c>
      <c r="X461" s="360">
        <v>9.0000000000000122E-2</v>
      </c>
    </row>
    <row r="462" spans="1:24" x14ac:dyDescent="0.2">
      <c r="A462" s="235" t="s">
        <v>163</v>
      </c>
      <c r="B462" s="312" t="s">
        <v>19</v>
      </c>
      <c r="C462" s="666">
        <f t="shared" si="279"/>
        <v>832.82923597620379</v>
      </c>
      <c r="D462" s="666">
        <f t="shared" si="280"/>
        <v>724.19933563148163</v>
      </c>
      <c r="E462" s="538">
        <v>0.06</v>
      </c>
      <c r="F462" s="668">
        <f t="shared" ref="F462:F467" si="282">G462*1.15</f>
        <v>785.68795846811668</v>
      </c>
      <c r="G462" s="645">
        <f t="shared" ref="G462:G467" si="283">J462*1.053</f>
        <v>683.20692040705808</v>
      </c>
      <c r="H462" s="647">
        <v>5.2999999999999999E-2</v>
      </c>
      <c r="I462" s="517">
        <f t="shared" ref="I462:I467" si="284">J462*1.15</f>
        <v>746.14241070096557</v>
      </c>
      <c r="J462" s="517">
        <f t="shared" si="278"/>
        <v>648.81948756605709</v>
      </c>
      <c r="K462" s="507">
        <v>0.03</v>
      </c>
      <c r="L462" s="312" t="s">
        <v>19</v>
      </c>
      <c r="M462" s="513">
        <f t="shared" ref="M462:M467" si="285">N462*1.15</f>
        <v>724.41010747666564</v>
      </c>
      <c r="N462" s="513">
        <f t="shared" ref="N462:N467" si="286">Q462*1.05</f>
        <v>629.92183258840498</v>
      </c>
      <c r="O462" s="503">
        <v>5.5E-2</v>
      </c>
      <c r="P462" s="513">
        <v>689.91438807301495</v>
      </c>
      <c r="Q462" s="513">
        <v>599.9255548461</v>
      </c>
      <c r="R462" s="503">
        <v>5.5E-2</v>
      </c>
      <c r="S462" s="513">
        <f t="shared" ref="S462:S467" si="287">T462*1.15</f>
        <v>653.94728727299992</v>
      </c>
      <c r="T462" s="513">
        <f t="shared" ref="T462:T467" si="288">W462*1.055</f>
        <v>568.64981502000001</v>
      </c>
      <c r="U462" s="515">
        <f t="shared" ref="U462:U467" si="289">(T462-W462)/W462</f>
        <v>5.4999999999999868E-2</v>
      </c>
      <c r="V462" s="257">
        <v>619.85524859999998</v>
      </c>
      <c r="W462" s="257">
        <v>539.00456400000007</v>
      </c>
      <c r="X462" s="360">
        <v>9.0000000000000177E-2</v>
      </c>
    </row>
    <row r="463" spans="1:24" x14ac:dyDescent="0.2">
      <c r="A463" s="235" t="s">
        <v>164</v>
      </c>
      <c r="B463" s="312" t="s">
        <v>19</v>
      </c>
      <c r="C463" s="666">
        <f t="shared" si="279"/>
        <v>1388.0487266270065</v>
      </c>
      <c r="D463" s="666">
        <f t="shared" si="280"/>
        <v>1206.9988927191362</v>
      </c>
      <c r="E463" s="538">
        <v>0.06</v>
      </c>
      <c r="F463" s="668">
        <f t="shared" si="282"/>
        <v>1309.4799307801948</v>
      </c>
      <c r="G463" s="645">
        <f t="shared" si="283"/>
        <v>1138.6782006784304</v>
      </c>
      <c r="H463" s="647">
        <v>5.2999999999999999E-2</v>
      </c>
      <c r="I463" s="517">
        <f t="shared" si="284"/>
        <v>1243.5706845016095</v>
      </c>
      <c r="J463" s="517">
        <f t="shared" si="278"/>
        <v>1081.3658126100954</v>
      </c>
      <c r="K463" s="507">
        <v>0.03</v>
      </c>
      <c r="L463" s="312" t="s">
        <v>19</v>
      </c>
      <c r="M463" s="513">
        <f t="shared" si="285"/>
        <v>1207.3501791277763</v>
      </c>
      <c r="N463" s="513">
        <f t="shared" si="286"/>
        <v>1049.8697209806751</v>
      </c>
      <c r="O463" s="503">
        <v>5.5E-2</v>
      </c>
      <c r="P463" s="513">
        <v>1149.857313455025</v>
      </c>
      <c r="Q463" s="513">
        <v>999.87592474350004</v>
      </c>
      <c r="R463" s="503">
        <v>5.5E-2</v>
      </c>
      <c r="S463" s="513">
        <f t="shared" si="287"/>
        <v>1089.912145455</v>
      </c>
      <c r="T463" s="513">
        <f t="shared" si="288"/>
        <v>947.74969170000008</v>
      </c>
      <c r="U463" s="515">
        <f t="shared" si="289"/>
        <v>5.499999999999991E-2</v>
      </c>
      <c r="V463" s="257">
        <v>1033.092081</v>
      </c>
      <c r="W463" s="257">
        <v>898.34094000000016</v>
      </c>
      <c r="X463" s="360">
        <v>9.0000000000000122E-2</v>
      </c>
    </row>
    <row r="464" spans="1:24" x14ac:dyDescent="0.2">
      <c r="A464" s="235" t="s">
        <v>543</v>
      </c>
      <c r="B464" s="312" t="s">
        <v>19</v>
      </c>
      <c r="C464" s="666">
        <f t="shared" si="279"/>
        <v>2209.3286580421818</v>
      </c>
      <c r="D464" s="666">
        <f t="shared" si="280"/>
        <v>1921.1553548192885</v>
      </c>
      <c r="E464" s="538">
        <v>0.06</v>
      </c>
      <c r="F464" s="668">
        <f t="shared" si="282"/>
        <v>2084.2723189077183</v>
      </c>
      <c r="G464" s="645">
        <f t="shared" si="283"/>
        <v>1812.4107120936683</v>
      </c>
      <c r="H464" s="647">
        <v>5.2999999999999999E-2</v>
      </c>
      <c r="I464" s="517">
        <f t="shared" si="284"/>
        <v>1979.3659248886215</v>
      </c>
      <c r="J464" s="517">
        <f t="shared" si="278"/>
        <v>1721.1877607727145</v>
      </c>
      <c r="K464" s="507">
        <v>0.03</v>
      </c>
      <c r="L464" s="312" t="s">
        <v>19</v>
      </c>
      <c r="M464" s="513">
        <f t="shared" si="285"/>
        <v>1921.7144901831277</v>
      </c>
      <c r="N464" s="513">
        <f t="shared" si="286"/>
        <v>1671.0560784201111</v>
      </c>
      <c r="O464" s="503">
        <v>5.5E-2</v>
      </c>
      <c r="P464" s="513">
        <v>1830.2042763648833</v>
      </c>
      <c r="Q464" s="513">
        <v>1591.4819794477248</v>
      </c>
      <c r="R464" s="503">
        <v>5.5E-2</v>
      </c>
      <c r="S464" s="513">
        <f t="shared" si="287"/>
        <v>1734.7907832842495</v>
      </c>
      <c r="T464" s="513">
        <f t="shared" si="288"/>
        <v>1508.5137245949998</v>
      </c>
      <c r="U464" s="515">
        <f t="shared" si="289"/>
        <v>5.4999999999999861E-2</v>
      </c>
      <c r="V464" s="257">
        <v>1644.3514533499999</v>
      </c>
      <c r="W464" s="257">
        <v>1429.870829</v>
      </c>
      <c r="X464" s="360">
        <v>0.09</v>
      </c>
    </row>
    <row r="465" spans="1:24" x14ac:dyDescent="0.2">
      <c r="A465" s="235" t="s">
        <v>544</v>
      </c>
      <c r="B465" s="312" t="s">
        <v>19</v>
      </c>
      <c r="C465" s="666">
        <f t="shared" si="279"/>
        <v>3682.2203527905895</v>
      </c>
      <c r="D465" s="666">
        <f t="shared" si="280"/>
        <v>3201.9307415570347</v>
      </c>
      <c r="E465" s="538">
        <v>0.06</v>
      </c>
      <c r="F465" s="668">
        <f t="shared" si="282"/>
        <v>3473.7927856514993</v>
      </c>
      <c r="G465" s="645">
        <f t="shared" si="283"/>
        <v>3020.689378827391</v>
      </c>
      <c r="H465" s="647">
        <v>5.2999999999999999E-2</v>
      </c>
      <c r="I465" s="517">
        <f t="shared" si="284"/>
        <v>3298.9485143888887</v>
      </c>
      <c r="J465" s="517">
        <f t="shared" si="278"/>
        <v>2868.6508820772947</v>
      </c>
      <c r="K465" s="507">
        <v>0.03</v>
      </c>
      <c r="L465" s="312" t="s">
        <v>19</v>
      </c>
      <c r="M465" s="513">
        <f t="shared" si="285"/>
        <v>3202.8626353290178</v>
      </c>
      <c r="N465" s="513">
        <f t="shared" si="286"/>
        <v>2785.0979437643637</v>
      </c>
      <c r="O465" s="503">
        <v>5.5E-2</v>
      </c>
      <c r="P465" s="513">
        <v>3050.3453669800174</v>
      </c>
      <c r="Q465" s="513">
        <v>2652.4742321565368</v>
      </c>
      <c r="R465" s="503">
        <v>5.5E-2</v>
      </c>
      <c r="S465" s="513">
        <f t="shared" si="287"/>
        <v>2891.3226227298742</v>
      </c>
      <c r="T465" s="513">
        <f t="shared" si="288"/>
        <v>2514.1935849824995</v>
      </c>
      <c r="U465" s="515">
        <f t="shared" si="289"/>
        <v>5.4999999999999896E-2</v>
      </c>
      <c r="V465" s="257">
        <v>2740.5901637249995</v>
      </c>
      <c r="W465" s="257">
        <v>2383.1218814999997</v>
      </c>
      <c r="X465" s="360">
        <v>9.0000000000000024E-2</v>
      </c>
    </row>
    <row r="466" spans="1:24" x14ac:dyDescent="0.2">
      <c r="A466" s="238" t="s">
        <v>166</v>
      </c>
      <c r="B466" s="312" t="s">
        <v>19</v>
      </c>
      <c r="C466" s="666">
        <f t="shared" si="279"/>
        <v>1398.8162321100576</v>
      </c>
      <c r="D466" s="666">
        <f t="shared" si="280"/>
        <v>1216.3619409652676</v>
      </c>
      <c r="E466" s="538">
        <v>0.06</v>
      </c>
      <c r="F466" s="668">
        <f t="shared" si="282"/>
        <v>1319.637954820809</v>
      </c>
      <c r="G466" s="645">
        <f t="shared" si="283"/>
        <v>1147.5112650615731</v>
      </c>
      <c r="H466" s="647">
        <v>5.2999999999999999E-2</v>
      </c>
      <c r="I466" s="517">
        <f t="shared" si="284"/>
        <v>1253.2174309789259</v>
      </c>
      <c r="J466" s="517">
        <f t="shared" si="278"/>
        <v>1089.7542878077618</v>
      </c>
      <c r="K466" s="507">
        <v>0.03</v>
      </c>
      <c r="L466" s="312" t="s">
        <v>19</v>
      </c>
      <c r="M466" s="513">
        <f t="shared" si="285"/>
        <v>1216.7159524067242</v>
      </c>
      <c r="N466" s="513">
        <f t="shared" si="286"/>
        <v>1058.0138716580211</v>
      </c>
      <c r="O466" s="503">
        <v>5.5E-2</v>
      </c>
      <c r="P466" s="513">
        <v>1158.7770975302135</v>
      </c>
      <c r="Q466" s="513">
        <v>1007.6322587219249</v>
      </c>
      <c r="R466" s="503">
        <v>5.5E-2</v>
      </c>
      <c r="S466" s="513">
        <f t="shared" si="287"/>
        <v>1098.3669170902497</v>
      </c>
      <c r="T466" s="513">
        <f t="shared" si="288"/>
        <v>955.10166703499988</v>
      </c>
      <c r="U466" s="515">
        <f t="shared" si="289"/>
        <v>5.4999999999999917E-2</v>
      </c>
      <c r="V466" s="257">
        <v>1041.1060825499999</v>
      </c>
      <c r="W466" s="257">
        <v>905.30963699999995</v>
      </c>
      <c r="X466" s="360">
        <v>9.000000000000008E-2</v>
      </c>
    </row>
    <row r="467" spans="1:24" x14ac:dyDescent="0.2">
      <c r="A467" s="235" t="s">
        <v>545</v>
      </c>
      <c r="B467" s="312" t="s">
        <v>19</v>
      </c>
      <c r="C467" s="666">
        <f t="shared" si="279"/>
        <v>2209.3286580421818</v>
      </c>
      <c r="D467" s="666">
        <f t="shared" si="280"/>
        <v>1921.1553548192885</v>
      </c>
      <c r="E467" s="538">
        <v>0.06</v>
      </c>
      <c r="F467" s="668">
        <f t="shared" si="282"/>
        <v>2084.2723189077183</v>
      </c>
      <c r="G467" s="645">
        <f t="shared" si="283"/>
        <v>1812.4107120936683</v>
      </c>
      <c r="H467" s="647">
        <v>5.2999999999999999E-2</v>
      </c>
      <c r="I467" s="517">
        <f t="shared" si="284"/>
        <v>1979.3659248886215</v>
      </c>
      <c r="J467" s="517">
        <f t="shared" si="278"/>
        <v>1721.1877607727145</v>
      </c>
      <c r="K467" s="507">
        <v>0.03</v>
      </c>
      <c r="L467" s="312" t="s">
        <v>19</v>
      </c>
      <c r="M467" s="513">
        <f t="shared" si="285"/>
        <v>1921.7144901831277</v>
      </c>
      <c r="N467" s="513">
        <f t="shared" si="286"/>
        <v>1671.0560784201111</v>
      </c>
      <c r="O467" s="503">
        <v>5.5E-2</v>
      </c>
      <c r="P467" s="513">
        <v>1830.2042763648833</v>
      </c>
      <c r="Q467" s="513">
        <v>1591.4819794477248</v>
      </c>
      <c r="R467" s="503">
        <v>5.5E-2</v>
      </c>
      <c r="S467" s="513">
        <f t="shared" si="287"/>
        <v>1734.7907832842495</v>
      </c>
      <c r="T467" s="513">
        <f t="shared" si="288"/>
        <v>1508.5137245949998</v>
      </c>
      <c r="U467" s="515">
        <f t="shared" si="289"/>
        <v>5.4999999999999861E-2</v>
      </c>
      <c r="V467" s="257">
        <v>1644.3514533499999</v>
      </c>
      <c r="W467" s="257">
        <v>1429.870829</v>
      </c>
      <c r="X467" s="360">
        <v>0.09</v>
      </c>
    </row>
    <row r="468" spans="1:24" s="244" customFormat="1" ht="12.75" x14ac:dyDescent="0.2">
      <c r="A468" s="492" t="s">
        <v>2</v>
      </c>
      <c r="B468" s="493" t="s">
        <v>666</v>
      </c>
      <c r="C468" s="1032" t="s">
        <v>1009</v>
      </c>
      <c r="D468" s="1033"/>
      <c r="E468" s="1034"/>
      <c r="F468" s="1032" t="s">
        <v>959</v>
      </c>
      <c r="G468" s="1033"/>
      <c r="H468" s="1034"/>
      <c r="I468" s="1032" t="s">
        <v>938</v>
      </c>
      <c r="J468" s="1033"/>
      <c r="K468" s="1034"/>
      <c r="L468" s="493" t="s">
        <v>666</v>
      </c>
      <c r="M468" s="1032" t="s">
        <v>849</v>
      </c>
      <c r="N468" s="1033"/>
      <c r="O468" s="1034"/>
      <c r="P468" s="1032" t="s">
        <v>766</v>
      </c>
      <c r="Q468" s="1033"/>
      <c r="R468" s="1034"/>
      <c r="S468" s="996" t="s">
        <v>699</v>
      </c>
      <c r="T468" s="997"/>
      <c r="U468" s="998"/>
      <c r="V468" s="996" t="s">
        <v>664</v>
      </c>
      <c r="W468" s="997"/>
      <c r="X468" s="998"/>
    </row>
    <row r="469" spans="1:24" s="244" customFormat="1" ht="12.75" x14ac:dyDescent="0.2">
      <c r="A469" s="271"/>
      <c r="B469" s="312"/>
      <c r="C469" s="1032"/>
      <c r="D469" s="1033"/>
      <c r="E469" s="1034"/>
      <c r="F469" s="1032" t="s">
        <v>8</v>
      </c>
      <c r="G469" s="1033"/>
      <c r="H469" s="1034"/>
      <c r="I469" s="1032" t="s">
        <v>8</v>
      </c>
      <c r="J469" s="1033"/>
      <c r="K469" s="1034"/>
      <c r="L469" s="312"/>
      <c r="M469" s="1032" t="s">
        <v>8</v>
      </c>
      <c r="N469" s="1033"/>
      <c r="O469" s="1034"/>
      <c r="P469" s="1033" t="s">
        <v>8</v>
      </c>
      <c r="Q469" s="1033"/>
      <c r="R469" s="1034"/>
      <c r="S469" s="999" t="s">
        <v>8</v>
      </c>
      <c r="T469" s="1000"/>
      <c r="U469" s="1001"/>
      <c r="V469" s="999" t="s">
        <v>8</v>
      </c>
      <c r="W469" s="1000"/>
      <c r="X469" s="1001"/>
    </row>
    <row r="470" spans="1:24" s="244" customFormat="1" ht="25.5" x14ac:dyDescent="0.2">
      <c r="A470" s="271"/>
      <c r="B470" s="312"/>
      <c r="C470" s="495" t="s">
        <v>9</v>
      </c>
      <c r="D470" s="495" t="s">
        <v>10</v>
      </c>
      <c r="E470" s="495" t="s">
        <v>1051</v>
      </c>
      <c r="F470" s="494" t="s">
        <v>9</v>
      </c>
      <c r="G470" s="493" t="s">
        <v>10</v>
      </c>
      <c r="H470" s="804" t="s">
        <v>11</v>
      </c>
      <c r="I470" s="495" t="s">
        <v>9</v>
      </c>
      <c r="J470" s="493" t="s">
        <v>10</v>
      </c>
      <c r="K470" s="496" t="s">
        <v>11</v>
      </c>
      <c r="L470" s="312"/>
      <c r="M470" s="495" t="s">
        <v>9</v>
      </c>
      <c r="N470" s="493" t="s">
        <v>10</v>
      </c>
      <c r="O470" s="496" t="s">
        <v>11</v>
      </c>
      <c r="P470" s="495" t="s">
        <v>9</v>
      </c>
      <c r="Q470" s="493" t="s">
        <v>10</v>
      </c>
      <c r="R470" s="496" t="s">
        <v>11</v>
      </c>
      <c r="S470" s="273" t="s">
        <v>9</v>
      </c>
      <c r="T470" s="274" t="s">
        <v>10</v>
      </c>
      <c r="U470" s="497" t="s">
        <v>11</v>
      </c>
      <c r="V470" s="273" t="s">
        <v>9</v>
      </c>
      <c r="W470" s="274" t="s">
        <v>10</v>
      </c>
      <c r="X470" s="497" t="s">
        <v>11</v>
      </c>
    </row>
    <row r="471" spans="1:24" s="244" customFormat="1" ht="12.75" x14ac:dyDescent="0.2">
      <c r="A471" s="271"/>
      <c r="B471" s="312"/>
      <c r="C471" s="1032" t="s">
        <v>1052</v>
      </c>
      <c r="D471" s="1033"/>
      <c r="E471" s="1034"/>
      <c r="F471" s="1043" t="s">
        <v>958</v>
      </c>
      <c r="G471" s="1043"/>
      <c r="H471" s="1043"/>
      <c r="I471" s="1043" t="s">
        <v>939</v>
      </c>
      <c r="J471" s="1043"/>
      <c r="K471" s="1043"/>
      <c r="L471" s="312"/>
      <c r="M471" s="1032" t="s">
        <v>850</v>
      </c>
      <c r="N471" s="1033"/>
      <c r="O471" s="1034"/>
      <c r="P471" s="1043" t="s">
        <v>767</v>
      </c>
      <c r="Q471" s="1043"/>
      <c r="R471" s="1043"/>
      <c r="S471" s="992" t="s">
        <v>700</v>
      </c>
      <c r="T471" s="993"/>
      <c r="U471" s="1008"/>
      <c r="V471" s="1052" t="s">
        <v>665</v>
      </c>
      <c r="W471" s="1052"/>
      <c r="X471" s="1053"/>
    </row>
    <row r="472" spans="1:24" x14ac:dyDescent="0.2">
      <c r="A472" s="567" t="s">
        <v>564</v>
      </c>
      <c r="B472" s="255"/>
      <c r="C472" s="746"/>
      <c r="D472" s="746"/>
      <c r="E472" s="255"/>
      <c r="F472" s="579"/>
      <c r="G472" s="165"/>
      <c r="H472" s="803"/>
      <c r="I472" s="567"/>
      <c r="J472" s="567"/>
      <c r="K472" s="507"/>
      <c r="L472" s="255"/>
      <c r="M472" s="513"/>
      <c r="N472" s="513"/>
      <c r="O472" s="503"/>
      <c r="P472" s="516"/>
      <c r="Q472" s="516"/>
      <c r="R472" s="508"/>
      <c r="S472" s="516"/>
      <c r="T472" s="516"/>
      <c r="U472" s="255"/>
      <c r="V472" s="165"/>
      <c r="W472" s="165"/>
      <c r="X472" s="360"/>
    </row>
    <row r="473" spans="1:24" s="269" customFormat="1" ht="12.75" x14ac:dyDescent="0.2">
      <c r="A473" s="567" t="s">
        <v>176</v>
      </c>
      <c r="B473" s="255"/>
      <c r="C473" s="746"/>
      <c r="D473" s="746"/>
      <c r="E473" s="255"/>
      <c r="F473" s="579"/>
      <c r="G473" s="165"/>
      <c r="H473" s="803"/>
      <c r="I473" s="567"/>
      <c r="J473" s="567"/>
      <c r="K473" s="507"/>
      <c r="L473" s="255"/>
      <c r="M473" s="513"/>
      <c r="N473" s="513"/>
      <c r="O473" s="503"/>
      <c r="P473" s="516"/>
      <c r="Q473" s="516"/>
      <c r="R473" s="508"/>
      <c r="S473" s="516"/>
      <c r="T473" s="516"/>
      <c r="U473" s="255"/>
      <c r="V473" s="255"/>
      <c r="W473" s="255"/>
      <c r="X473" s="593"/>
    </row>
    <row r="474" spans="1:24" x14ac:dyDescent="0.2">
      <c r="A474" s="376" t="s">
        <v>177</v>
      </c>
      <c r="B474" s="255" t="s">
        <v>19</v>
      </c>
      <c r="C474" s="746">
        <f>D474*1.15</f>
        <v>10212.53086274148</v>
      </c>
      <c r="D474" s="746">
        <f>G474*1.06</f>
        <v>8880.4616197752002</v>
      </c>
      <c r="E474" s="648">
        <v>0.06</v>
      </c>
      <c r="F474" s="791">
        <f>G474*1.15</f>
        <v>9634.4630780579992</v>
      </c>
      <c r="G474" s="670">
        <f>J474*1.053</f>
        <v>8377.7939809199997</v>
      </c>
      <c r="H474" s="803">
        <v>5.2999999999999999E-2</v>
      </c>
      <c r="I474" s="517">
        <f t="shared" ref="I474:I483" si="290">J474*1.15</f>
        <v>9149.5375860000004</v>
      </c>
      <c r="J474" s="517">
        <f t="shared" ref="J474:J483" si="291">N474*1.03</f>
        <v>7956.1196400000008</v>
      </c>
      <c r="K474" s="507">
        <v>0.03</v>
      </c>
      <c r="L474" s="255" t="s">
        <v>19</v>
      </c>
      <c r="M474" s="513">
        <f>N474*1.15</f>
        <v>8883.0462000000007</v>
      </c>
      <c r="N474" s="513">
        <f>7356.56*1.05</f>
        <v>7724.3880000000008</v>
      </c>
      <c r="O474" s="503">
        <v>5.5E-2</v>
      </c>
      <c r="P474" s="618" t="s">
        <v>804</v>
      </c>
      <c r="Q474" s="618" t="s">
        <v>768</v>
      </c>
      <c r="R474" s="508">
        <v>5.5E-2</v>
      </c>
      <c r="S474" s="516">
        <f>T474*1.15</f>
        <v>8018.4403310187745</v>
      </c>
      <c r="T474" s="513">
        <f t="shared" ref="T474:T511" si="292">W474*1.055</f>
        <v>6972.5568095815433</v>
      </c>
      <c r="U474" s="515">
        <f t="shared" ref="U474:U511" si="293">(T474-W474)/W474</f>
        <v>5.4999999999999903E-2</v>
      </c>
      <c r="V474" s="257">
        <v>7600.4173753732466</v>
      </c>
      <c r="W474" s="257">
        <v>6609.0585872810843</v>
      </c>
      <c r="X474" s="360">
        <v>9.0000000000000135E-2</v>
      </c>
    </row>
    <row r="475" spans="1:24" x14ac:dyDescent="0.2">
      <c r="A475" s="342" t="s">
        <v>758</v>
      </c>
      <c r="B475" s="312" t="s">
        <v>19</v>
      </c>
      <c r="C475" s="666">
        <f t="shared" ref="C475:C483" si="294">D475*1.15</f>
        <v>10212.53086274148</v>
      </c>
      <c r="D475" s="746">
        <f t="shared" ref="D475:D483" si="295">G475*1.06</f>
        <v>8880.4616197752002</v>
      </c>
      <c r="E475" s="538">
        <v>0.06</v>
      </c>
      <c r="F475" s="791">
        <f t="shared" ref="F475:F483" si="296">G475*1.15</f>
        <v>9634.4630780579992</v>
      </c>
      <c r="G475" s="670">
        <f t="shared" ref="G475:G482" si="297">J475*1.053</f>
        <v>8377.7939809199997</v>
      </c>
      <c r="H475" s="803">
        <v>5.2999999999999999E-2</v>
      </c>
      <c r="I475" s="517">
        <f t="shared" si="290"/>
        <v>9149.5375860000004</v>
      </c>
      <c r="J475" s="517">
        <f t="shared" si="291"/>
        <v>7956.1196400000008</v>
      </c>
      <c r="K475" s="507">
        <v>0.03</v>
      </c>
      <c r="L475" s="312" t="s">
        <v>19</v>
      </c>
      <c r="M475" s="513">
        <f>N475*1.15</f>
        <v>8883.0462000000007</v>
      </c>
      <c r="N475" s="513">
        <f>7356.56*1.05</f>
        <v>7724.3880000000008</v>
      </c>
      <c r="O475" s="503">
        <v>5.5E-2</v>
      </c>
      <c r="P475" s="528" t="s">
        <v>804</v>
      </c>
      <c r="Q475" s="528" t="s">
        <v>768</v>
      </c>
      <c r="R475" s="503">
        <v>5.5E-2</v>
      </c>
      <c r="S475" s="516">
        <v>8018.4403310187745</v>
      </c>
      <c r="T475" s="513" t="s">
        <v>744</v>
      </c>
      <c r="U475" s="515"/>
      <c r="V475" s="257"/>
      <c r="W475" s="257"/>
      <c r="X475" s="360"/>
    </row>
    <row r="476" spans="1:24" x14ac:dyDescent="0.2">
      <c r="A476" s="342" t="s">
        <v>178</v>
      </c>
      <c r="B476" s="312" t="s">
        <v>19</v>
      </c>
      <c r="C476" s="666">
        <f t="shared" si="294"/>
        <v>4766.0680003400093</v>
      </c>
      <c r="D476" s="746">
        <f t="shared" si="295"/>
        <v>4144.4069568174</v>
      </c>
      <c r="E476" s="538">
        <v>0.06</v>
      </c>
      <c r="F476" s="791">
        <f t="shared" si="296"/>
        <v>4496.2905663584997</v>
      </c>
      <c r="G476" s="670">
        <f t="shared" si="297"/>
        <v>3909.81788379</v>
      </c>
      <c r="H476" s="803">
        <v>5.2999999999999999E-2</v>
      </c>
      <c r="I476" s="517">
        <f t="shared" si="290"/>
        <v>4269.9815444999995</v>
      </c>
      <c r="J476" s="517">
        <f t="shared" si="291"/>
        <v>3713.0274300000001</v>
      </c>
      <c r="K476" s="507">
        <v>0.03</v>
      </c>
      <c r="L476" s="312" t="s">
        <v>19</v>
      </c>
      <c r="M476" s="513">
        <f>N476*1.15</f>
        <v>4145.6131499999992</v>
      </c>
      <c r="N476" s="513">
        <f>3433.22*1.05</f>
        <v>3604.8809999999999</v>
      </c>
      <c r="O476" s="503">
        <v>5.5E-2</v>
      </c>
      <c r="P476" s="528" t="s">
        <v>803</v>
      </c>
      <c r="Q476" s="528" t="s">
        <v>769</v>
      </c>
      <c r="R476" s="503">
        <v>5.5E-2</v>
      </c>
      <c r="S476" s="516">
        <f t="shared" ref="S476:S493" si="298">T476*1.15</f>
        <v>3742.3727194284047</v>
      </c>
      <c r="T476" s="513">
        <f t="shared" si="292"/>
        <v>3254.2371473290477</v>
      </c>
      <c r="U476" s="515">
        <f t="shared" si="293"/>
        <v>5.4999999999999945E-2</v>
      </c>
      <c r="V476" s="257">
        <v>3547.2727198373505</v>
      </c>
      <c r="W476" s="257">
        <v>3084.5849737716094</v>
      </c>
      <c r="X476" s="360">
        <v>9.0000000000000122E-2</v>
      </c>
    </row>
    <row r="477" spans="1:24" x14ac:dyDescent="0.2">
      <c r="A477" s="342" t="s">
        <v>756</v>
      </c>
      <c r="B477" s="312" t="s">
        <v>19</v>
      </c>
      <c r="C477" s="666">
        <f t="shared" si="294"/>
        <v>10212.53086274148</v>
      </c>
      <c r="D477" s="746">
        <f t="shared" si="295"/>
        <v>8880.4616197752002</v>
      </c>
      <c r="E477" s="538">
        <v>0.06</v>
      </c>
      <c r="F477" s="791">
        <f t="shared" si="296"/>
        <v>9634.4630780579992</v>
      </c>
      <c r="G477" s="670">
        <f t="shared" si="297"/>
        <v>8377.7939809199997</v>
      </c>
      <c r="H477" s="803">
        <v>5.2999999999999999E-2</v>
      </c>
      <c r="I477" s="517">
        <f t="shared" si="290"/>
        <v>9149.5375860000004</v>
      </c>
      <c r="J477" s="517">
        <f t="shared" si="291"/>
        <v>7956.1196400000008</v>
      </c>
      <c r="K477" s="507">
        <v>0.03</v>
      </c>
      <c r="L477" s="312" t="s">
        <v>19</v>
      </c>
      <c r="M477" s="513">
        <f t="shared" ref="M477:M480" si="299">N477*1.15</f>
        <v>8883.0462000000007</v>
      </c>
      <c r="N477" s="513">
        <f t="shared" ref="N477:N480" si="300">7356.56*1.05</f>
        <v>7724.3880000000008</v>
      </c>
      <c r="O477" s="503">
        <v>5.5E-2</v>
      </c>
      <c r="P477" s="528" t="s">
        <v>804</v>
      </c>
      <c r="Q477" s="528" t="s">
        <v>768</v>
      </c>
      <c r="R477" s="503">
        <v>5.5E-2</v>
      </c>
      <c r="S477" s="516">
        <f t="shared" si="298"/>
        <v>8018.4403310187745</v>
      </c>
      <c r="T477" s="513">
        <f t="shared" si="292"/>
        <v>6972.5568095815433</v>
      </c>
      <c r="U477" s="515">
        <f t="shared" si="293"/>
        <v>5.4999999999999903E-2</v>
      </c>
      <c r="V477" s="257">
        <v>7600.4173753732466</v>
      </c>
      <c r="W477" s="257">
        <v>6609.0585872810843</v>
      </c>
      <c r="X477" s="360">
        <v>9.0000000000000135E-2</v>
      </c>
    </row>
    <row r="478" spans="1:24" x14ac:dyDescent="0.2">
      <c r="A478" s="342" t="s">
        <v>757</v>
      </c>
      <c r="B478" s="312" t="s">
        <v>19</v>
      </c>
      <c r="C478" s="666">
        <f t="shared" si="294"/>
        <v>11913.795662089231</v>
      </c>
      <c r="D478" s="746">
        <f t="shared" si="295"/>
        <v>10359.822314860201</v>
      </c>
      <c r="E478" s="538">
        <v>0.06</v>
      </c>
      <c r="F478" s="791">
        <f t="shared" si="296"/>
        <v>11239.429869895499</v>
      </c>
      <c r="G478" s="670">
        <f t="shared" si="297"/>
        <v>9773.4172781699999</v>
      </c>
      <c r="H478" s="803">
        <v>5.2999999999999999E-2</v>
      </c>
      <c r="I478" s="517">
        <f t="shared" si="290"/>
        <v>10673.722573499999</v>
      </c>
      <c r="J478" s="517">
        <f t="shared" si="291"/>
        <v>9281.4978900000006</v>
      </c>
      <c r="K478" s="507">
        <v>0.03</v>
      </c>
      <c r="L478" s="312" t="s">
        <v>19</v>
      </c>
      <c r="M478" s="513">
        <f>N478-1.15</f>
        <v>9010.0130000000008</v>
      </c>
      <c r="N478" s="513">
        <f>8582.06*1.05</f>
        <v>9011.1630000000005</v>
      </c>
      <c r="O478" s="503">
        <v>5.5E-2</v>
      </c>
      <c r="P478" s="528" t="s">
        <v>805</v>
      </c>
      <c r="Q478" s="528" t="s">
        <v>770</v>
      </c>
      <c r="R478" s="503">
        <v>5.5E-2</v>
      </c>
      <c r="S478" s="516">
        <f t="shared" si="298"/>
        <v>9354.8470528552389</v>
      </c>
      <c r="T478" s="513">
        <f t="shared" si="292"/>
        <v>8134.6496111784691</v>
      </c>
      <c r="U478" s="515">
        <f t="shared" si="293"/>
        <v>5.4999999999999979E-2</v>
      </c>
      <c r="V478" s="257">
        <v>8867.1536046021229</v>
      </c>
      <c r="W478" s="257">
        <v>7710.5683518279329</v>
      </c>
      <c r="X478" s="360">
        <v>9.0000000000000135E-2</v>
      </c>
    </row>
    <row r="479" spans="1:24" x14ac:dyDescent="0.2">
      <c r="A479" s="342" t="s">
        <v>745</v>
      </c>
      <c r="B479" s="619" t="s">
        <v>19</v>
      </c>
      <c r="C479" s="666">
        <f t="shared" si="294"/>
        <v>11913.795662089231</v>
      </c>
      <c r="D479" s="746">
        <f t="shared" si="295"/>
        <v>10359.822314860201</v>
      </c>
      <c r="E479" s="435">
        <v>0.06</v>
      </c>
      <c r="F479" s="791">
        <f t="shared" si="296"/>
        <v>11239.429869895499</v>
      </c>
      <c r="G479" s="670">
        <f t="shared" si="297"/>
        <v>9773.4172781699999</v>
      </c>
      <c r="H479" s="803">
        <v>5.2999999999999999E-2</v>
      </c>
      <c r="I479" s="517">
        <f t="shared" si="290"/>
        <v>10673.722573499999</v>
      </c>
      <c r="J479" s="517">
        <f t="shared" si="291"/>
        <v>9281.4978900000006</v>
      </c>
      <c r="K479" s="507">
        <v>0.03</v>
      </c>
      <c r="L479" s="619" t="s">
        <v>19</v>
      </c>
      <c r="M479" s="513">
        <f>N479-1.15</f>
        <v>9010.0130000000008</v>
      </c>
      <c r="N479" s="513">
        <f>8582.06*1.05</f>
        <v>9011.1630000000005</v>
      </c>
      <c r="O479" s="503">
        <v>5.5E-2</v>
      </c>
      <c r="P479" s="528" t="s">
        <v>805</v>
      </c>
      <c r="Q479" s="528" t="s">
        <v>770</v>
      </c>
      <c r="R479" s="503">
        <v>5.5E-2</v>
      </c>
      <c r="S479" s="516">
        <f t="shared" si="298"/>
        <v>9354.8470528552389</v>
      </c>
      <c r="T479" s="513">
        <f t="shared" si="292"/>
        <v>8134.6496111784691</v>
      </c>
      <c r="U479" s="515">
        <f t="shared" si="293"/>
        <v>5.4999999999999979E-2</v>
      </c>
      <c r="V479" s="257">
        <v>8867.1536046021229</v>
      </c>
      <c r="W479" s="257">
        <v>7710.5683518279329</v>
      </c>
      <c r="X479" s="360">
        <v>9.0000000000000135E-2</v>
      </c>
    </row>
    <row r="480" spans="1:24" x14ac:dyDescent="0.2">
      <c r="A480" s="342" t="s">
        <v>746</v>
      </c>
      <c r="B480" s="619" t="s">
        <v>19</v>
      </c>
      <c r="C480" s="666">
        <f t="shared" si="294"/>
        <v>10212.53086274148</v>
      </c>
      <c r="D480" s="746">
        <f t="shared" si="295"/>
        <v>8880.4616197752002</v>
      </c>
      <c r="E480" s="435">
        <v>0.06</v>
      </c>
      <c r="F480" s="791">
        <f t="shared" si="296"/>
        <v>9634.4630780579992</v>
      </c>
      <c r="G480" s="670">
        <f t="shared" si="297"/>
        <v>8377.7939809199997</v>
      </c>
      <c r="H480" s="803">
        <v>5.2999999999999999E-2</v>
      </c>
      <c r="I480" s="517">
        <f t="shared" si="290"/>
        <v>9149.5375860000004</v>
      </c>
      <c r="J480" s="517">
        <f t="shared" si="291"/>
        <v>7956.1196400000008</v>
      </c>
      <c r="K480" s="507">
        <v>0.03</v>
      </c>
      <c r="L480" s="619" t="s">
        <v>19</v>
      </c>
      <c r="M480" s="513">
        <f t="shared" si="299"/>
        <v>8883.0462000000007</v>
      </c>
      <c r="N480" s="513">
        <f t="shared" si="300"/>
        <v>7724.3880000000008</v>
      </c>
      <c r="O480" s="503">
        <v>5.5E-2</v>
      </c>
      <c r="P480" s="528" t="s">
        <v>804</v>
      </c>
      <c r="Q480" s="528" t="s">
        <v>768</v>
      </c>
      <c r="R480" s="503">
        <v>5.5E-2</v>
      </c>
      <c r="S480" s="516">
        <v>8018.4403310187745</v>
      </c>
      <c r="T480" s="513" t="s">
        <v>744</v>
      </c>
      <c r="U480" s="515"/>
      <c r="V480" s="257"/>
      <c r="W480" s="257"/>
      <c r="X480" s="360"/>
    </row>
    <row r="481" spans="1:24" x14ac:dyDescent="0.2">
      <c r="A481" s="376" t="s">
        <v>182</v>
      </c>
      <c r="B481" s="255" t="s">
        <v>19</v>
      </c>
      <c r="C481" s="746">
        <f t="shared" si="294"/>
        <v>4766.0680003400093</v>
      </c>
      <c r="D481" s="746">
        <f t="shared" si="295"/>
        <v>4144.4069568174</v>
      </c>
      <c r="E481" s="648">
        <v>0.06</v>
      </c>
      <c r="F481" s="791">
        <f t="shared" si="296"/>
        <v>4496.2905663584997</v>
      </c>
      <c r="G481" s="670">
        <f t="shared" si="297"/>
        <v>3909.81788379</v>
      </c>
      <c r="H481" s="803">
        <v>5.2999999999999999E-2</v>
      </c>
      <c r="I481" s="517">
        <f t="shared" si="290"/>
        <v>4269.9815444999995</v>
      </c>
      <c r="J481" s="517">
        <f t="shared" si="291"/>
        <v>3713.0274300000001</v>
      </c>
      <c r="K481" s="507">
        <v>0.03</v>
      </c>
      <c r="L481" s="255" t="s">
        <v>19</v>
      </c>
      <c r="M481" s="513">
        <f>N481*1.15</f>
        <v>4145.6131499999992</v>
      </c>
      <c r="N481" s="513">
        <f>3433.22*1.05</f>
        <v>3604.8809999999999</v>
      </c>
      <c r="O481" s="503">
        <v>5.5E-2</v>
      </c>
      <c r="P481" s="618" t="s">
        <v>803</v>
      </c>
      <c r="Q481" s="618" t="s">
        <v>769</v>
      </c>
      <c r="R481" s="508">
        <v>5.5E-2</v>
      </c>
      <c r="S481" s="516">
        <f t="shared" si="298"/>
        <v>3742.3727194284047</v>
      </c>
      <c r="T481" s="513">
        <f t="shared" si="292"/>
        <v>3254.2371473290477</v>
      </c>
      <c r="U481" s="515">
        <f t="shared" si="293"/>
        <v>5.4999999999999945E-2</v>
      </c>
      <c r="V481" s="257">
        <v>3547.2727198373505</v>
      </c>
      <c r="W481" s="257">
        <v>3084.5849737716094</v>
      </c>
      <c r="X481" s="360">
        <v>9.0000000000000122E-2</v>
      </c>
    </row>
    <row r="482" spans="1:24" x14ac:dyDescent="0.2">
      <c r="A482" s="342" t="s">
        <v>754</v>
      </c>
      <c r="B482" s="255" t="s">
        <v>19</v>
      </c>
      <c r="C482" s="746">
        <f t="shared" si="294"/>
        <v>3064.0952082973054</v>
      </c>
      <c r="D482" s="746">
        <f t="shared" si="295"/>
        <v>2664.4306159107005</v>
      </c>
      <c r="E482" s="648">
        <v>0.06</v>
      </c>
      <c r="F482" s="791">
        <f t="shared" si="296"/>
        <v>2890.6558568842502</v>
      </c>
      <c r="G482" s="670">
        <f t="shared" si="297"/>
        <v>2513.6137885950002</v>
      </c>
      <c r="H482" s="803">
        <v>5.2999999999999999E-2</v>
      </c>
      <c r="I482" s="517">
        <f t="shared" si="290"/>
        <v>2745.16225725</v>
      </c>
      <c r="J482" s="517">
        <f t="shared" si="291"/>
        <v>2387.0976150000001</v>
      </c>
      <c r="K482" s="507">
        <v>0.03</v>
      </c>
      <c r="L482" s="255" t="s">
        <v>19</v>
      </c>
      <c r="M482" s="513">
        <f>N482*1.15</f>
        <v>2665.2060750000001</v>
      </c>
      <c r="N482" s="513">
        <f>2207.21*1.05</f>
        <v>2317.5705000000003</v>
      </c>
      <c r="O482" s="503">
        <v>5.5E-2</v>
      </c>
      <c r="P482" s="618" t="s">
        <v>802</v>
      </c>
      <c r="Q482" s="618" t="s">
        <v>771</v>
      </c>
      <c r="R482" s="508">
        <v>5.5E-2</v>
      </c>
      <c r="S482" s="516">
        <f t="shared" si="298"/>
        <v>2405.9659975919421</v>
      </c>
      <c r="T482" s="513">
        <f t="shared" si="292"/>
        <v>2092.1443457321238</v>
      </c>
      <c r="U482" s="515">
        <f t="shared" si="293"/>
        <v>5.5000000000000007E-2</v>
      </c>
      <c r="V482" s="257">
        <v>2280.536490608476</v>
      </c>
      <c r="W482" s="257">
        <v>1983.0752092247619</v>
      </c>
      <c r="X482" s="360">
        <v>9.0000000000000024E-2</v>
      </c>
    </row>
    <row r="483" spans="1:24" x14ac:dyDescent="0.2">
      <c r="A483" s="376" t="s">
        <v>184</v>
      </c>
      <c r="B483" s="255" t="s">
        <v>19</v>
      </c>
      <c r="C483" s="746">
        <f t="shared" si="294"/>
        <v>748.75086264888012</v>
      </c>
      <c r="D483" s="746">
        <f t="shared" si="295"/>
        <v>651.08770665120016</v>
      </c>
      <c r="E483" s="648">
        <v>0.06</v>
      </c>
      <c r="F483" s="791">
        <f t="shared" si="296"/>
        <v>706.36873834800008</v>
      </c>
      <c r="G483" s="670">
        <f>J483*1.053</f>
        <v>614.23368552000011</v>
      </c>
      <c r="H483" s="803">
        <v>5.2999999999999999E-2</v>
      </c>
      <c r="I483" s="517">
        <f t="shared" si="290"/>
        <v>670.81551600000012</v>
      </c>
      <c r="J483" s="517">
        <f t="shared" si="291"/>
        <v>583.31784000000016</v>
      </c>
      <c r="K483" s="507">
        <v>0.03</v>
      </c>
      <c r="L483" s="255" t="s">
        <v>19</v>
      </c>
      <c r="M483" s="513">
        <f>N483*1.15</f>
        <v>651.27720000000011</v>
      </c>
      <c r="N483" s="513">
        <f>539.36*1.05</f>
        <v>566.32800000000009</v>
      </c>
      <c r="O483" s="503">
        <v>5.5E-2</v>
      </c>
      <c r="P483" s="516" t="s">
        <v>798</v>
      </c>
      <c r="Q483" s="516" t="s">
        <v>772</v>
      </c>
      <c r="R483" s="508">
        <v>5.5E-2</v>
      </c>
      <c r="S483" s="516">
        <f t="shared" si="298"/>
        <v>587.92263620356869</v>
      </c>
      <c r="T483" s="513">
        <f t="shared" si="292"/>
        <v>511.23707495962498</v>
      </c>
      <c r="U483" s="515">
        <f t="shared" si="293"/>
        <v>5.4999999999999917E-2</v>
      </c>
      <c r="V483" s="257">
        <v>557.27264095124997</v>
      </c>
      <c r="W483" s="257">
        <v>484.58490517500002</v>
      </c>
      <c r="X483" s="360">
        <v>9.0000000000000038E-2</v>
      </c>
    </row>
    <row r="484" spans="1:24" s="269" customFormat="1" ht="25.5" x14ac:dyDescent="0.2">
      <c r="A484" s="567" t="s">
        <v>741</v>
      </c>
      <c r="B484" s="255"/>
      <c r="C484" s="746"/>
      <c r="D484" s="746"/>
      <c r="E484" s="648"/>
      <c r="F484" s="579"/>
      <c r="G484" s="165"/>
      <c r="H484" s="803"/>
      <c r="I484" s="567"/>
      <c r="J484" s="567"/>
      <c r="K484" s="507"/>
      <c r="L484" s="255"/>
      <c r="M484" s="513"/>
      <c r="N484" s="513"/>
      <c r="O484" s="503"/>
      <c r="P484" s="516"/>
      <c r="Q484" s="516"/>
      <c r="R484" s="508"/>
      <c r="S484" s="516"/>
      <c r="T484" s="516"/>
      <c r="U484" s="255"/>
      <c r="V484" s="255"/>
      <c r="W484" s="255"/>
      <c r="X484" s="593"/>
    </row>
    <row r="485" spans="1:24" x14ac:dyDescent="0.2">
      <c r="A485" s="376" t="s">
        <v>186</v>
      </c>
      <c r="B485" s="255" t="s">
        <v>19</v>
      </c>
      <c r="C485" s="746">
        <f>D485*1.15</f>
        <v>108.26735348929499</v>
      </c>
      <c r="D485" s="746">
        <f>G485*1.06</f>
        <v>94.145524773299996</v>
      </c>
      <c r="E485" s="648">
        <v>0.06</v>
      </c>
      <c r="F485" s="791">
        <f>G485*1.15</f>
        <v>102.13901272574998</v>
      </c>
      <c r="G485" s="670">
        <f>J485*1.053</f>
        <v>88.816532804999994</v>
      </c>
      <c r="H485" s="803">
        <v>5.2999999999999999E-2</v>
      </c>
      <c r="I485" s="517">
        <f>J485*1.15</f>
        <v>96.998112750000004</v>
      </c>
      <c r="J485" s="517">
        <f t="shared" ref="J485:J491" si="301">N485*1.03</f>
        <v>84.346185000000006</v>
      </c>
      <c r="K485" s="507">
        <v>0.03</v>
      </c>
      <c r="L485" s="255" t="s">
        <v>19</v>
      </c>
      <c r="M485" s="513">
        <f t="shared" ref="M485:M543" si="302">N485*1.15</f>
        <v>94.172924999999992</v>
      </c>
      <c r="N485" s="513">
        <f t="shared" ref="N485:N519" si="303">Q485*1.05</f>
        <v>81.889499999999998</v>
      </c>
      <c r="O485" s="503">
        <v>5.5E-2</v>
      </c>
      <c r="P485" s="516" t="s">
        <v>801</v>
      </c>
      <c r="Q485" s="516" t="s">
        <v>773</v>
      </c>
      <c r="R485" s="508">
        <v>5.5E-2</v>
      </c>
      <c r="S485" s="516">
        <f t="shared" si="298"/>
        <v>85.002892795734368</v>
      </c>
      <c r="T485" s="513">
        <f t="shared" si="292"/>
        <v>73.915558952812503</v>
      </c>
      <c r="U485" s="515">
        <f t="shared" si="293"/>
        <v>5.4999999999999993E-2</v>
      </c>
      <c r="V485" s="257">
        <v>80.571462365624996</v>
      </c>
      <c r="W485" s="257">
        <v>70.062141187500004</v>
      </c>
      <c r="X485" s="360">
        <v>9.0000000000000135E-2</v>
      </c>
    </row>
    <row r="486" spans="1:24" x14ac:dyDescent="0.2">
      <c r="A486" s="376" t="s">
        <v>187</v>
      </c>
      <c r="B486" s="255" t="s">
        <v>19</v>
      </c>
      <c r="C486" s="746">
        <f t="shared" ref="C486:C490" si="304">D486*1.15</f>
        <v>987.19169654196003</v>
      </c>
      <c r="D486" s="746">
        <f t="shared" ref="D486:D491" si="305">G486*1.06</f>
        <v>858.42756221040008</v>
      </c>
      <c r="E486" s="648">
        <v>0.06</v>
      </c>
      <c r="F486" s="791">
        <f t="shared" ref="F486:F490" si="306">G486*1.15</f>
        <v>931.31292126599999</v>
      </c>
      <c r="G486" s="670">
        <f t="shared" ref="G486:G490" si="307">J486*1.053</f>
        <v>809.83732284000007</v>
      </c>
      <c r="H486" s="803">
        <v>5.2999999999999999E-2</v>
      </c>
      <c r="I486" s="517">
        <f t="shared" ref="I486:I490" si="308">J486*1.15</f>
        <v>884.43772200000001</v>
      </c>
      <c r="J486" s="517">
        <f t="shared" si="301"/>
        <v>769.07628000000011</v>
      </c>
      <c r="K486" s="507">
        <v>0.03</v>
      </c>
      <c r="L486" s="255" t="s">
        <v>19</v>
      </c>
      <c r="M486" s="513">
        <f t="shared" si="302"/>
        <v>858.67740000000003</v>
      </c>
      <c r="N486" s="513">
        <f t="shared" si="303"/>
        <v>746.67600000000004</v>
      </c>
      <c r="O486" s="503">
        <v>5.5E-2</v>
      </c>
      <c r="P486" s="516" t="s">
        <v>800</v>
      </c>
      <c r="Q486" s="516" t="s">
        <v>774</v>
      </c>
      <c r="R486" s="508">
        <v>5.5E-2</v>
      </c>
      <c r="S486" s="516">
        <f t="shared" si="298"/>
        <v>775.15928849377906</v>
      </c>
      <c r="T486" s="513">
        <f t="shared" si="292"/>
        <v>674.05155521198185</v>
      </c>
      <c r="U486" s="515">
        <f t="shared" si="293"/>
        <v>5.4999999999999855E-2</v>
      </c>
      <c r="V486" s="257">
        <v>734.74814075239738</v>
      </c>
      <c r="W486" s="257">
        <v>638.91142674121511</v>
      </c>
      <c r="X486" s="360">
        <v>9.0000000000000011E-2</v>
      </c>
    </row>
    <row r="487" spans="1:24" x14ac:dyDescent="0.2">
      <c r="A487" s="376" t="s">
        <v>188</v>
      </c>
      <c r="B487" s="255" t="s">
        <v>19</v>
      </c>
      <c r="C487" s="746">
        <f t="shared" si="304"/>
        <v>748.75086264888012</v>
      </c>
      <c r="D487" s="746">
        <f t="shared" si="305"/>
        <v>651.08770665120016</v>
      </c>
      <c r="E487" s="648">
        <v>0.06</v>
      </c>
      <c r="F487" s="791">
        <f t="shared" si="306"/>
        <v>706.36873834800008</v>
      </c>
      <c r="G487" s="670">
        <f t="shared" si="307"/>
        <v>614.23368552000011</v>
      </c>
      <c r="H487" s="803">
        <v>5.2999999999999999E-2</v>
      </c>
      <c r="I487" s="517">
        <f t="shared" si="308"/>
        <v>670.81551600000012</v>
      </c>
      <c r="J487" s="517">
        <f t="shared" si="301"/>
        <v>583.31784000000016</v>
      </c>
      <c r="K487" s="507">
        <v>0.03</v>
      </c>
      <c r="L487" s="255" t="s">
        <v>19</v>
      </c>
      <c r="M487" s="513">
        <f t="shared" si="302"/>
        <v>651.27720000000011</v>
      </c>
      <c r="N487" s="513">
        <f t="shared" si="303"/>
        <v>566.32800000000009</v>
      </c>
      <c r="O487" s="503">
        <v>5.5E-2</v>
      </c>
      <c r="P487" s="516" t="s">
        <v>798</v>
      </c>
      <c r="Q487" s="516" t="s">
        <v>772</v>
      </c>
      <c r="R487" s="508">
        <v>5.5E-2</v>
      </c>
      <c r="S487" s="516">
        <f t="shared" si="298"/>
        <v>587.92637178955113</v>
      </c>
      <c r="T487" s="513">
        <f t="shared" si="292"/>
        <v>511.24032329526193</v>
      </c>
      <c r="U487" s="515">
        <f t="shared" si="293"/>
        <v>5.4999999999999966E-2</v>
      </c>
      <c r="V487" s="257">
        <v>557.27618179104377</v>
      </c>
      <c r="W487" s="257">
        <v>484.58798416612507</v>
      </c>
      <c r="X487" s="360">
        <v>9.0000000000000052E-2</v>
      </c>
    </row>
    <row r="488" spans="1:24" x14ac:dyDescent="0.2">
      <c r="A488" s="376" t="s">
        <v>189</v>
      </c>
      <c r="B488" s="255" t="s">
        <v>19</v>
      </c>
      <c r="C488" s="746">
        <f t="shared" si="304"/>
        <v>748.75086264888012</v>
      </c>
      <c r="D488" s="746">
        <f t="shared" si="305"/>
        <v>651.08770665120016</v>
      </c>
      <c r="E488" s="648">
        <v>0.06</v>
      </c>
      <c r="F488" s="791">
        <f t="shared" si="306"/>
        <v>706.36873834800008</v>
      </c>
      <c r="G488" s="670">
        <f t="shared" si="307"/>
        <v>614.23368552000011</v>
      </c>
      <c r="H488" s="803">
        <v>5.2999999999999999E-2</v>
      </c>
      <c r="I488" s="517">
        <f t="shared" si="308"/>
        <v>670.81551600000012</v>
      </c>
      <c r="J488" s="517">
        <f t="shared" si="301"/>
        <v>583.31784000000016</v>
      </c>
      <c r="K488" s="507">
        <v>0.03</v>
      </c>
      <c r="L488" s="255" t="s">
        <v>19</v>
      </c>
      <c r="M488" s="513">
        <f t="shared" si="302"/>
        <v>651.27720000000011</v>
      </c>
      <c r="N488" s="513">
        <f t="shared" si="303"/>
        <v>566.32800000000009</v>
      </c>
      <c r="O488" s="503">
        <v>5.5E-2</v>
      </c>
      <c r="P488" s="516" t="s">
        <v>798</v>
      </c>
      <c r="Q488" s="516" t="s">
        <v>772</v>
      </c>
      <c r="R488" s="508">
        <v>5.5E-2</v>
      </c>
      <c r="S488" s="516">
        <f t="shared" si="298"/>
        <v>587.92637178955113</v>
      </c>
      <c r="T488" s="513">
        <f t="shared" si="292"/>
        <v>511.24032329526193</v>
      </c>
      <c r="U488" s="515">
        <f t="shared" si="293"/>
        <v>5.4999999999999966E-2</v>
      </c>
      <c r="V488" s="257">
        <v>557.27618179104377</v>
      </c>
      <c r="W488" s="257">
        <v>484.58798416612507</v>
      </c>
      <c r="X488" s="360">
        <v>9.0000000000000052E-2</v>
      </c>
    </row>
    <row r="489" spans="1:24" x14ac:dyDescent="0.2">
      <c r="A489" s="342" t="s">
        <v>747</v>
      </c>
      <c r="B489" s="312" t="s">
        <v>19</v>
      </c>
      <c r="C489" s="666">
        <f t="shared" si="304"/>
        <v>748.75086264888012</v>
      </c>
      <c r="D489" s="746">
        <f t="shared" si="305"/>
        <v>651.08770665120016</v>
      </c>
      <c r="E489" s="538">
        <v>0.06</v>
      </c>
      <c r="F489" s="791">
        <f t="shared" si="306"/>
        <v>706.36873834800008</v>
      </c>
      <c r="G489" s="670">
        <f t="shared" si="307"/>
        <v>614.23368552000011</v>
      </c>
      <c r="H489" s="803">
        <v>5.2999999999999999E-2</v>
      </c>
      <c r="I489" s="517">
        <f t="shared" si="308"/>
        <v>670.81551600000012</v>
      </c>
      <c r="J489" s="517">
        <f t="shared" si="301"/>
        <v>583.31784000000016</v>
      </c>
      <c r="K489" s="507">
        <v>0.03</v>
      </c>
      <c r="L489" s="312" t="s">
        <v>19</v>
      </c>
      <c r="M489" s="513">
        <f t="shared" si="302"/>
        <v>651.27720000000011</v>
      </c>
      <c r="N489" s="513">
        <f t="shared" si="303"/>
        <v>566.32800000000009</v>
      </c>
      <c r="O489" s="503">
        <v>5.5E-2</v>
      </c>
      <c r="P489" s="513" t="s">
        <v>798</v>
      </c>
      <c r="Q489" s="513" t="s">
        <v>772</v>
      </c>
      <c r="R489" s="503">
        <v>5.5E-2</v>
      </c>
      <c r="S489" s="516">
        <f t="shared" si="298"/>
        <v>587.92599999999993</v>
      </c>
      <c r="T489" s="513" t="s">
        <v>748</v>
      </c>
      <c r="U489" s="515"/>
      <c r="V489" s="257"/>
      <c r="W489" s="257"/>
      <c r="X489" s="360"/>
    </row>
    <row r="490" spans="1:24" x14ac:dyDescent="0.2">
      <c r="A490" s="342" t="s">
        <v>749</v>
      </c>
      <c r="B490" s="312" t="s">
        <v>19</v>
      </c>
      <c r="C490" s="666">
        <f t="shared" si="304"/>
        <v>1497.5017252977602</v>
      </c>
      <c r="D490" s="746">
        <f t="shared" si="305"/>
        <v>1302.1754133024003</v>
      </c>
      <c r="E490" s="538">
        <v>0.06</v>
      </c>
      <c r="F490" s="791">
        <f t="shared" si="306"/>
        <v>1412.7374766960002</v>
      </c>
      <c r="G490" s="670">
        <f t="shared" si="307"/>
        <v>1228.4673710400002</v>
      </c>
      <c r="H490" s="803">
        <v>5.2999999999999999E-2</v>
      </c>
      <c r="I490" s="517">
        <f t="shared" si="308"/>
        <v>1341.6310320000002</v>
      </c>
      <c r="J490" s="517">
        <f t="shared" si="301"/>
        <v>1166.6356800000003</v>
      </c>
      <c r="K490" s="507">
        <v>0.03</v>
      </c>
      <c r="L490" s="312" t="s">
        <v>19</v>
      </c>
      <c r="M490" s="513">
        <f>N490*1.15</f>
        <v>1302.5544000000002</v>
      </c>
      <c r="N490" s="513">
        <f>1078.72*1.05</f>
        <v>1132.6560000000002</v>
      </c>
      <c r="O490" s="503">
        <v>5.5E-2</v>
      </c>
      <c r="P490" s="513" t="s">
        <v>799</v>
      </c>
      <c r="Q490" s="513" t="s">
        <v>775</v>
      </c>
      <c r="R490" s="503">
        <v>5.5E-2</v>
      </c>
      <c r="S490" s="516">
        <v>1175.8499999999999</v>
      </c>
      <c r="T490" s="513" t="s">
        <v>750</v>
      </c>
      <c r="U490" s="515"/>
      <c r="V490" s="257"/>
      <c r="W490" s="257"/>
      <c r="X490" s="360"/>
    </row>
    <row r="491" spans="1:24" x14ac:dyDescent="0.2">
      <c r="A491" s="342" t="s">
        <v>751</v>
      </c>
      <c r="B491" s="312" t="s">
        <v>19</v>
      </c>
      <c r="C491" s="666">
        <f>D491*1.15</f>
        <v>748.75086264888012</v>
      </c>
      <c r="D491" s="746">
        <f t="shared" si="305"/>
        <v>651.08770665120016</v>
      </c>
      <c r="E491" s="538">
        <v>0.06</v>
      </c>
      <c r="F491" s="668">
        <f>G491*1.15</f>
        <v>706.36873834800008</v>
      </c>
      <c r="G491" s="645">
        <f>J491*1.053</f>
        <v>614.23368552000011</v>
      </c>
      <c r="H491" s="647">
        <v>5.2999999999999999E-2</v>
      </c>
      <c r="I491" s="517">
        <f>J491*1.15</f>
        <v>670.81551600000012</v>
      </c>
      <c r="J491" s="517">
        <f t="shared" si="301"/>
        <v>583.31784000000016</v>
      </c>
      <c r="K491" s="507">
        <v>0.03</v>
      </c>
      <c r="L491" s="312" t="s">
        <v>19</v>
      </c>
      <c r="M491" s="513">
        <f t="shared" si="302"/>
        <v>651.27720000000011</v>
      </c>
      <c r="N491" s="513">
        <f t="shared" si="303"/>
        <v>566.32800000000009</v>
      </c>
      <c r="O491" s="503">
        <v>5.5E-2</v>
      </c>
      <c r="P491" s="513" t="s">
        <v>798</v>
      </c>
      <c r="Q491" s="513" t="s">
        <v>772</v>
      </c>
      <c r="R491" s="503">
        <v>5.5E-2</v>
      </c>
      <c r="S491" s="516">
        <f t="shared" si="298"/>
        <v>587.92599999999993</v>
      </c>
      <c r="T491" s="513" t="s">
        <v>748</v>
      </c>
      <c r="U491" s="515"/>
      <c r="V491" s="257"/>
      <c r="W491" s="257"/>
      <c r="X491" s="360"/>
    </row>
    <row r="492" spans="1:24" ht="25.5" x14ac:dyDescent="0.2">
      <c r="A492" s="270" t="s">
        <v>755</v>
      </c>
      <c r="B492" s="255"/>
      <c r="C492" s="746"/>
      <c r="D492" s="746"/>
      <c r="E492" s="648"/>
      <c r="F492" s="579"/>
      <c r="G492" s="165"/>
      <c r="H492" s="803"/>
      <c r="I492" s="270"/>
      <c r="J492" s="270"/>
      <c r="K492" s="512"/>
      <c r="L492" s="255"/>
      <c r="M492" s="513"/>
      <c r="N492" s="513"/>
      <c r="O492" s="503"/>
      <c r="P492" s="516"/>
      <c r="Q492" s="516"/>
      <c r="R492" s="508"/>
      <c r="S492" s="516"/>
      <c r="T492" s="513"/>
      <c r="U492" s="515"/>
      <c r="V492" s="257"/>
      <c r="W492" s="257"/>
      <c r="X492" s="360"/>
    </row>
    <row r="493" spans="1:24" x14ac:dyDescent="0.2">
      <c r="A493" s="342" t="s">
        <v>752</v>
      </c>
      <c r="B493" s="312" t="s">
        <v>19</v>
      </c>
      <c r="C493" s="666">
        <f>D493*1.15</f>
        <v>748.75086264888012</v>
      </c>
      <c r="D493" s="666">
        <f>G493*1.06</f>
        <v>651.08770665120016</v>
      </c>
      <c r="E493" s="538">
        <v>0.06</v>
      </c>
      <c r="F493" s="668">
        <f>G493*1.15</f>
        <v>706.36873834800008</v>
      </c>
      <c r="G493" s="645">
        <f>J493*1.053</f>
        <v>614.23368552000011</v>
      </c>
      <c r="H493" s="647">
        <v>5.2999999999999999E-2</v>
      </c>
      <c r="I493" s="517">
        <f t="shared" ref="I493:I495" si="309">J493*1.15</f>
        <v>670.81551600000012</v>
      </c>
      <c r="J493" s="517">
        <f>N493*1.03</f>
        <v>583.31784000000016</v>
      </c>
      <c r="K493" s="507">
        <v>0.03</v>
      </c>
      <c r="L493" s="312" t="s">
        <v>19</v>
      </c>
      <c r="M493" s="513">
        <f t="shared" si="302"/>
        <v>651.27720000000011</v>
      </c>
      <c r="N493" s="513">
        <f t="shared" ref="N493" si="310">Q493*1.05</f>
        <v>566.32800000000009</v>
      </c>
      <c r="O493" s="503">
        <v>5.5E-2</v>
      </c>
      <c r="P493" s="513" t="s">
        <v>798</v>
      </c>
      <c r="Q493" s="513" t="s">
        <v>772</v>
      </c>
      <c r="R493" s="503">
        <v>5.5E-2</v>
      </c>
      <c r="S493" s="516">
        <f t="shared" si="298"/>
        <v>587.92599999999993</v>
      </c>
      <c r="T493" s="513" t="s">
        <v>748</v>
      </c>
      <c r="U493" s="515"/>
      <c r="V493" s="257"/>
      <c r="W493" s="257"/>
      <c r="X493" s="360"/>
    </row>
    <row r="494" spans="1:24" x14ac:dyDescent="0.2">
      <c r="A494" s="342" t="s">
        <v>753</v>
      </c>
      <c r="B494" s="312" t="s">
        <v>19</v>
      </c>
      <c r="C494" s="666">
        <v>1497.51</v>
      </c>
      <c r="D494" s="666">
        <v>1302.18</v>
      </c>
      <c r="E494" s="538">
        <v>0.06</v>
      </c>
      <c r="F494" s="747">
        <v>1412.74</v>
      </c>
      <c r="G494" s="666">
        <v>1228.47</v>
      </c>
      <c r="H494" s="647">
        <v>5.2999999999999999E-2</v>
      </c>
      <c r="I494" s="517">
        <f t="shared" si="309"/>
        <v>1341.6310320000002</v>
      </c>
      <c r="J494" s="517">
        <f>N494*1.03</f>
        <v>1166.6356800000003</v>
      </c>
      <c r="K494" s="507">
        <v>0.03</v>
      </c>
      <c r="L494" s="312" t="s">
        <v>19</v>
      </c>
      <c r="M494" s="513">
        <f>N494*1.15</f>
        <v>1302.5544000000002</v>
      </c>
      <c r="N494" s="513">
        <f>1078.72*1.05</f>
        <v>1132.6560000000002</v>
      </c>
      <c r="O494" s="503">
        <v>5.5E-2</v>
      </c>
      <c r="P494" s="513" t="s">
        <v>799</v>
      </c>
      <c r="Q494" s="513" t="s">
        <v>775</v>
      </c>
      <c r="R494" s="503">
        <v>5.5E-2</v>
      </c>
      <c r="S494" s="516">
        <v>1175.8499999999999</v>
      </c>
      <c r="T494" s="513" t="s">
        <v>750</v>
      </c>
      <c r="U494" s="515"/>
      <c r="V494" s="257"/>
      <c r="W494" s="257"/>
      <c r="X494" s="360"/>
    </row>
    <row r="495" spans="1:24" x14ac:dyDescent="0.2">
      <c r="A495" s="376" t="s">
        <v>190</v>
      </c>
      <c r="B495" s="255" t="s">
        <v>19</v>
      </c>
      <c r="C495" s="746">
        <v>748.75</v>
      </c>
      <c r="D495" s="746">
        <v>651.08000000000004</v>
      </c>
      <c r="E495" s="648">
        <v>0.06</v>
      </c>
      <c r="F495" s="747">
        <v>706.37</v>
      </c>
      <c r="G495" s="666">
        <v>614.23</v>
      </c>
      <c r="H495" s="647">
        <v>5.2999999999999999E-2</v>
      </c>
      <c r="I495" s="517">
        <f t="shared" si="309"/>
        <v>670.81551600000012</v>
      </c>
      <c r="J495" s="517">
        <f>N495*1.03</f>
        <v>583.31784000000016</v>
      </c>
      <c r="K495" s="507">
        <v>0.03</v>
      </c>
      <c r="L495" s="255" t="s">
        <v>19</v>
      </c>
      <c r="M495" s="513">
        <f t="shared" si="302"/>
        <v>651.27720000000011</v>
      </c>
      <c r="N495" s="513">
        <f t="shared" si="303"/>
        <v>566.32800000000009</v>
      </c>
      <c r="O495" s="503">
        <v>5.5E-2</v>
      </c>
      <c r="P495" s="516" t="s">
        <v>798</v>
      </c>
      <c r="Q495" s="516" t="s">
        <v>772</v>
      </c>
      <c r="R495" s="508">
        <v>5.5E-2</v>
      </c>
      <c r="S495" s="516">
        <f>T495*1.15</f>
        <v>587.92637178955113</v>
      </c>
      <c r="T495" s="513">
        <f t="shared" si="292"/>
        <v>511.24032329526193</v>
      </c>
      <c r="U495" s="515">
        <f t="shared" si="293"/>
        <v>5.4999999999999966E-2</v>
      </c>
      <c r="V495" s="257">
        <v>557.27618179104377</v>
      </c>
      <c r="W495" s="257">
        <v>484.58798416612507</v>
      </c>
      <c r="X495" s="360">
        <v>9.0000000000000052E-2</v>
      </c>
    </row>
    <row r="496" spans="1:24" s="269" customFormat="1" ht="12.75" x14ac:dyDescent="0.2">
      <c r="A496" s="567" t="s">
        <v>742</v>
      </c>
      <c r="B496" s="255"/>
      <c r="C496" s="746"/>
      <c r="D496" s="746"/>
      <c r="E496" s="648"/>
      <c r="F496" s="579"/>
      <c r="G496" s="165"/>
      <c r="H496" s="803"/>
      <c r="I496" s="567"/>
      <c r="J496" s="567"/>
      <c r="K496" s="507"/>
      <c r="L496" s="255"/>
      <c r="M496" s="513"/>
      <c r="N496" s="513"/>
      <c r="O496" s="503"/>
      <c r="P496" s="516"/>
      <c r="Q496" s="516"/>
      <c r="R496" s="508"/>
      <c r="S496" s="516"/>
      <c r="T496" s="516"/>
      <c r="U496" s="255"/>
      <c r="V496" s="257"/>
      <c r="W496" s="257"/>
      <c r="X496" s="360"/>
    </row>
    <row r="497" spans="1:259" x14ac:dyDescent="0.2">
      <c r="A497" s="376" t="s">
        <v>192</v>
      </c>
      <c r="B497" s="255" t="s">
        <v>19</v>
      </c>
      <c r="C497" s="746">
        <f>D497*1.15</f>
        <v>3094.497247551255</v>
      </c>
      <c r="D497" s="746">
        <f>G497*1.06</f>
        <v>2690.8671717837001</v>
      </c>
      <c r="E497" s="648">
        <v>0.06</v>
      </c>
      <c r="F497" s="791">
        <f>G497*1.15</f>
        <v>2919.3370259917497</v>
      </c>
      <c r="G497" s="670">
        <f>J497*1.053</f>
        <v>2538.5539356449999</v>
      </c>
      <c r="H497" s="803">
        <v>5.2999999999999999E-2</v>
      </c>
      <c r="I497" s="517">
        <f t="shared" ref="I497:I504" si="311">J497*1.15</f>
        <v>2772.3998347500001</v>
      </c>
      <c r="J497" s="517">
        <f>N497*1.03</f>
        <v>2410.7824650000002</v>
      </c>
      <c r="K497" s="507">
        <v>0.03</v>
      </c>
      <c r="L497" s="255" t="s">
        <v>19</v>
      </c>
      <c r="M497" s="513">
        <f t="shared" si="302"/>
        <v>2691.6503250000001</v>
      </c>
      <c r="N497" s="513">
        <f>2229.11*1.05</f>
        <v>2340.5655000000002</v>
      </c>
      <c r="O497" s="503">
        <v>5.5E-2</v>
      </c>
      <c r="P497" s="516" t="s">
        <v>797</v>
      </c>
      <c r="Q497" s="516" t="s">
        <v>776</v>
      </c>
      <c r="R497" s="508">
        <v>5.5E-2</v>
      </c>
      <c r="S497" s="516">
        <f t="shared" ref="S497:S511" si="312">T497*1.15</f>
        <v>2429.8304033390218</v>
      </c>
      <c r="T497" s="513">
        <f t="shared" si="292"/>
        <v>2112.8960029034974</v>
      </c>
      <c r="U497" s="515">
        <f t="shared" si="293"/>
        <v>5.4999999999999889E-2</v>
      </c>
      <c r="V497" s="257">
        <v>2303.1567804161346</v>
      </c>
      <c r="W497" s="257">
        <v>2002.745026448813</v>
      </c>
      <c r="X497" s="360">
        <v>9.0000000000000066E-2</v>
      </c>
    </row>
    <row r="498" spans="1:259" x14ac:dyDescent="0.2">
      <c r="A498" s="376" t="s">
        <v>193</v>
      </c>
      <c r="B498" s="255" t="s">
        <v>19</v>
      </c>
      <c r="C498" s="746">
        <f t="shared" ref="C498:C500" si="313">D498*1.15</f>
        <v>3712.5054591984444</v>
      </c>
      <c r="D498" s="746">
        <f t="shared" ref="D498:D500" si="314">G498*1.06</f>
        <v>3228.2656166942998</v>
      </c>
      <c r="E498" s="648">
        <v>0.06</v>
      </c>
      <c r="F498" s="791">
        <f t="shared" ref="F498:F504" si="315">G498*1.15</f>
        <v>3502.3636407532495</v>
      </c>
      <c r="G498" s="670">
        <f t="shared" ref="G498:G543" si="316">J498*1.053</f>
        <v>3045.5336006549996</v>
      </c>
      <c r="H498" s="803">
        <v>5.2999999999999999E-2</v>
      </c>
      <c r="I498" s="517">
        <f t="shared" si="311"/>
        <v>3326.0813302499996</v>
      </c>
      <c r="J498" s="517">
        <f>N498*1.03</f>
        <v>2892.244635</v>
      </c>
      <c r="K498" s="507">
        <v>0.03</v>
      </c>
      <c r="L498" s="255" t="s">
        <v>19</v>
      </c>
      <c r="M498" s="513">
        <f t="shared" si="302"/>
        <v>3229.2051749999996</v>
      </c>
      <c r="N498" s="513">
        <f>2674.29*1.05</f>
        <v>2808.0045</v>
      </c>
      <c r="O498" s="503">
        <v>5.5E-2</v>
      </c>
      <c r="P498" s="516" t="s">
        <v>796</v>
      </c>
      <c r="Q498" s="516" t="s">
        <v>777</v>
      </c>
      <c r="R498" s="508">
        <v>5.5E-2</v>
      </c>
      <c r="S498" s="516">
        <f t="shared" si="312"/>
        <v>2915.1022467487301</v>
      </c>
      <c r="T498" s="513">
        <f t="shared" si="292"/>
        <v>2534.8715189119393</v>
      </c>
      <c r="U498" s="515">
        <f t="shared" si="293"/>
        <v>5.5000000000000007E-2</v>
      </c>
      <c r="V498" s="257">
        <v>2763.1300917049575</v>
      </c>
      <c r="W498" s="257">
        <v>2402.7218188738761</v>
      </c>
      <c r="X498" s="360">
        <v>9.0000000000000038E-2</v>
      </c>
    </row>
    <row r="499" spans="1:259" x14ac:dyDescent="0.2">
      <c r="A499" s="376" t="s">
        <v>194</v>
      </c>
      <c r="B499" s="255" t="s">
        <v>19</v>
      </c>
      <c r="C499" s="746">
        <f t="shared" si="313"/>
        <v>712.83758614204498</v>
      </c>
      <c r="D499" s="746">
        <f t="shared" si="314"/>
        <v>619.85877055830008</v>
      </c>
      <c r="E499" s="648">
        <v>0.06</v>
      </c>
      <c r="F499" s="791">
        <f t="shared" si="315"/>
        <v>672.48828881325005</v>
      </c>
      <c r="G499" s="670">
        <f t="shared" si="316"/>
        <v>584.7724250550001</v>
      </c>
      <c r="H499" s="803">
        <v>5.2999999999999999E-2</v>
      </c>
      <c r="I499" s="517">
        <f t="shared" si="311"/>
        <v>638.6403502500001</v>
      </c>
      <c r="J499" s="517">
        <f>N499*1.03</f>
        <v>555.33943500000009</v>
      </c>
      <c r="K499" s="507">
        <v>0.03</v>
      </c>
      <c r="L499" s="255" t="s">
        <v>19</v>
      </c>
      <c r="M499" s="513">
        <f t="shared" si="302"/>
        <v>620.039175</v>
      </c>
      <c r="N499" s="513">
        <f>513.49*1.05</f>
        <v>539.16450000000009</v>
      </c>
      <c r="O499" s="503">
        <v>5.5E-2</v>
      </c>
      <c r="P499" s="516" t="s">
        <v>795</v>
      </c>
      <c r="Q499" s="516" t="s">
        <v>778</v>
      </c>
      <c r="R499" s="508">
        <v>5.5E-2</v>
      </c>
      <c r="S499" s="516">
        <f t="shared" si="312"/>
        <v>559.72878934059622</v>
      </c>
      <c r="T499" s="513">
        <f t="shared" si="292"/>
        <v>486.7206863831272</v>
      </c>
      <c r="U499" s="515">
        <f t="shared" si="293"/>
        <v>5.4999999999999959E-2</v>
      </c>
      <c r="V499" s="257">
        <v>530.54861548871679</v>
      </c>
      <c r="W499" s="257">
        <v>461.34662216410163</v>
      </c>
      <c r="X499" s="360">
        <v>9.0000000000000052E-2</v>
      </c>
    </row>
    <row r="500" spans="1:259" x14ac:dyDescent="0.2">
      <c r="A500" s="376" t="s">
        <v>195</v>
      </c>
      <c r="B500" s="255" t="s">
        <v>19</v>
      </c>
      <c r="C500" s="746">
        <f t="shared" si="313"/>
        <v>5387.7272331396152</v>
      </c>
      <c r="D500" s="746">
        <f t="shared" si="314"/>
        <v>4684.9802027301002</v>
      </c>
      <c r="E500" s="648">
        <v>0.06</v>
      </c>
      <c r="F500" s="791">
        <f t="shared" si="315"/>
        <v>5082.7615406977493</v>
      </c>
      <c r="G500" s="670">
        <f t="shared" si="316"/>
        <v>4419.7926440849997</v>
      </c>
      <c r="H500" s="803">
        <v>5.2999999999999999E-2</v>
      </c>
      <c r="I500" s="517">
        <f t="shared" si="311"/>
        <v>4826.9340367499999</v>
      </c>
      <c r="J500" s="517">
        <f>N500*1.03</f>
        <v>4197.3339450000003</v>
      </c>
      <c r="K500" s="507">
        <v>0.03</v>
      </c>
      <c r="L500" s="255" t="s">
        <v>19</v>
      </c>
      <c r="M500" s="513">
        <f t="shared" si="302"/>
        <v>4686.3437249999997</v>
      </c>
      <c r="N500" s="513">
        <f>3881.03*1.05</f>
        <v>4075.0815000000002</v>
      </c>
      <c r="O500" s="503">
        <v>5.5E-2</v>
      </c>
      <c r="P500" s="516" t="s">
        <v>794</v>
      </c>
      <c r="Q500" s="516" t="s">
        <v>779</v>
      </c>
      <c r="R500" s="508">
        <v>5.5E-2</v>
      </c>
      <c r="S500" s="516">
        <f t="shared" si="312"/>
        <v>4230.5082915277599</v>
      </c>
      <c r="T500" s="513">
        <f t="shared" si="292"/>
        <v>3678.7028621980526</v>
      </c>
      <c r="U500" s="515">
        <f t="shared" si="293"/>
        <v>5.4999999999999945E-2</v>
      </c>
      <c r="V500" s="257">
        <v>4009.9604659030906</v>
      </c>
      <c r="W500" s="257">
        <v>3486.9221442635571</v>
      </c>
      <c r="X500" s="360">
        <v>9.0000000000000066E-2</v>
      </c>
    </row>
    <row r="501" spans="1:259" s="848" customFormat="1" ht="25.5" x14ac:dyDescent="0.2">
      <c r="A501" s="901" t="s">
        <v>1003</v>
      </c>
      <c r="B501" s="902"/>
      <c r="C501" s="886"/>
      <c r="D501" s="886"/>
      <c r="E501" s="903"/>
      <c r="F501" s="887"/>
      <c r="G501" s="888"/>
      <c r="H501" s="904"/>
      <c r="I501" s="890"/>
      <c r="J501" s="890"/>
      <c r="K501" s="905"/>
      <c r="L501" s="902"/>
      <c r="M501" s="892"/>
      <c r="N501" s="892"/>
      <c r="O501" s="906"/>
      <c r="P501" s="892"/>
      <c r="Q501" s="892"/>
      <c r="R501" s="906"/>
      <c r="S501" s="892"/>
      <c r="T501" s="892"/>
      <c r="U501" s="907"/>
      <c r="V501" s="895"/>
      <c r="W501" s="895"/>
      <c r="X501" s="896"/>
      <c r="Y501" s="897"/>
      <c r="Z501" s="248"/>
      <c r="AA501" s="248"/>
      <c r="AB501" s="248"/>
      <c r="AC501" s="248"/>
      <c r="AD501" s="248"/>
      <c r="AE501" s="248"/>
      <c r="AF501" s="248"/>
      <c r="AG501" s="248"/>
      <c r="AH501" s="248"/>
      <c r="AI501" s="248"/>
      <c r="AJ501" s="248"/>
      <c r="AK501" s="248"/>
      <c r="AL501" s="248"/>
      <c r="AM501" s="248"/>
      <c r="AN501" s="248"/>
      <c r="AO501" s="248"/>
      <c r="AP501" s="248"/>
      <c r="AQ501" s="248"/>
      <c r="AR501" s="248"/>
      <c r="AS501" s="248"/>
      <c r="AT501" s="248"/>
      <c r="AU501" s="248"/>
      <c r="AV501" s="248"/>
      <c r="AW501" s="248"/>
      <c r="AX501" s="248"/>
      <c r="AY501" s="248"/>
      <c r="AZ501" s="248"/>
      <c r="BA501" s="248"/>
      <c r="BB501" s="248"/>
      <c r="BC501" s="248"/>
      <c r="BD501" s="248"/>
      <c r="BE501" s="248"/>
      <c r="BF501" s="248"/>
      <c r="BG501" s="248"/>
      <c r="BH501" s="248"/>
      <c r="BI501" s="248"/>
      <c r="BJ501" s="248"/>
      <c r="BK501" s="248"/>
      <c r="BL501" s="248"/>
      <c r="BM501" s="248"/>
      <c r="BN501" s="248"/>
      <c r="BO501" s="248"/>
      <c r="BP501" s="248"/>
      <c r="BQ501" s="248"/>
      <c r="BR501" s="248"/>
      <c r="BS501" s="248"/>
      <c r="BT501" s="248"/>
      <c r="BU501" s="248"/>
      <c r="BV501" s="248"/>
      <c r="BW501" s="248"/>
      <c r="BX501" s="248"/>
      <c r="BY501" s="248"/>
      <c r="BZ501" s="248"/>
      <c r="CA501" s="248"/>
      <c r="CB501" s="248"/>
      <c r="CC501" s="248"/>
      <c r="CD501" s="248"/>
      <c r="CE501" s="248"/>
      <c r="CF501" s="248"/>
      <c r="CG501" s="248"/>
      <c r="CH501" s="248"/>
      <c r="CI501" s="248"/>
      <c r="CJ501" s="248"/>
      <c r="CK501" s="248"/>
      <c r="CL501" s="248"/>
      <c r="CM501" s="248"/>
      <c r="CN501" s="248"/>
      <c r="CO501" s="248"/>
      <c r="CP501" s="248"/>
      <c r="CQ501" s="248"/>
      <c r="CR501" s="248"/>
      <c r="CS501" s="248"/>
      <c r="CT501" s="248"/>
      <c r="CU501" s="248"/>
      <c r="CV501" s="248"/>
      <c r="CW501" s="248"/>
      <c r="CX501" s="248"/>
      <c r="CY501" s="248"/>
      <c r="CZ501" s="248"/>
      <c r="DA501" s="248"/>
      <c r="DB501" s="248"/>
      <c r="DC501" s="248"/>
      <c r="DD501" s="248"/>
      <c r="DE501" s="248"/>
      <c r="DF501" s="248"/>
      <c r="DG501" s="248"/>
      <c r="DH501" s="248"/>
      <c r="DI501" s="248"/>
      <c r="DJ501" s="248"/>
      <c r="DK501" s="248"/>
      <c r="DL501" s="248"/>
      <c r="DM501" s="248"/>
      <c r="DN501" s="248"/>
      <c r="DO501" s="248"/>
      <c r="DP501" s="248"/>
      <c r="DQ501" s="248"/>
      <c r="DR501" s="248"/>
      <c r="DS501" s="248"/>
      <c r="DT501" s="248"/>
      <c r="DU501" s="248"/>
      <c r="DV501" s="248"/>
      <c r="DW501" s="248"/>
      <c r="DX501" s="248"/>
      <c r="DY501" s="248"/>
      <c r="DZ501" s="248"/>
      <c r="EA501" s="248"/>
      <c r="EB501" s="248"/>
      <c r="EC501" s="248"/>
      <c r="ED501" s="248"/>
      <c r="EE501" s="248"/>
      <c r="EF501" s="248"/>
      <c r="EG501" s="248"/>
      <c r="EH501" s="248"/>
      <c r="EI501" s="248"/>
      <c r="EJ501" s="248"/>
      <c r="EK501" s="248"/>
      <c r="EL501" s="248"/>
      <c r="EM501" s="248"/>
      <c r="EN501" s="248"/>
      <c r="EO501" s="248"/>
      <c r="EP501" s="248"/>
      <c r="EQ501" s="248"/>
      <c r="ER501" s="248"/>
      <c r="ES501" s="248"/>
      <c r="ET501" s="248"/>
      <c r="EU501" s="248"/>
      <c r="EV501" s="248"/>
      <c r="EW501" s="248"/>
      <c r="EX501" s="248"/>
      <c r="EY501" s="248"/>
      <c r="EZ501" s="248"/>
      <c r="FA501" s="248"/>
      <c r="FB501" s="248"/>
      <c r="FC501" s="248"/>
      <c r="FD501" s="248"/>
      <c r="FE501" s="248"/>
      <c r="FF501" s="248"/>
      <c r="FG501" s="248"/>
      <c r="FH501" s="248"/>
      <c r="FI501" s="248"/>
      <c r="FJ501" s="248"/>
      <c r="FK501" s="248"/>
      <c r="FL501" s="248"/>
      <c r="FM501" s="248"/>
      <c r="FN501" s="248"/>
      <c r="FO501" s="248"/>
      <c r="FP501" s="248"/>
      <c r="FQ501" s="248"/>
      <c r="FR501" s="248"/>
      <c r="FS501" s="248"/>
      <c r="FT501" s="248"/>
      <c r="FU501" s="248"/>
      <c r="FV501" s="248"/>
      <c r="FW501" s="248"/>
      <c r="FX501" s="248"/>
      <c r="FY501" s="248"/>
      <c r="FZ501" s="248"/>
      <c r="GA501" s="248"/>
      <c r="GB501" s="248"/>
      <c r="GC501" s="248"/>
      <c r="GD501" s="248"/>
      <c r="GE501" s="248"/>
      <c r="GF501" s="248"/>
      <c r="GG501" s="248"/>
      <c r="GH501" s="248"/>
      <c r="GI501" s="248"/>
      <c r="GJ501" s="248"/>
      <c r="GK501" s="248"/>
      <c r="GL501" s="248"/>
      <c r="GM501" s="248"/>
      <c r="GN501" s="248"/>
      <c r="GO501" s="248"/>
      <c r="GP501" s="248"/>
      <c r="GQ501" s="248"/>
      <c r="GR501" s="248"/>
      <c r="GS501" s="248"/>
      <c r="GT501" s="248"/>
      <c r="GU501" s="248"/>
      <c r="GV501" s="248"/>
      <c r="GW501" s="248"/>
      <c r="GX501" s="248"/>
      <c r="GY501" s="248"/>
      <c r="GZ501" s="248"/>
      <c r="HA501" s="248"/>
      <c r="HB501" s="248"/>
      <c r="HC501" s="248"/>
      <c r="HD501" s="248"/>
      <c r="HE501" s="248"/>
      <c r="HF501" s="248"/>
      <c r="HG501" s="248"/>
      <c r="HH501" s="248"/>
      <c r="HI501" s="248"/>
      <c r="HJ501" s="248"/>
      <c r="HK501" s="248"/>
      <c r="HL501" s="248"/>
      <c r="HM501" s="248"/>
      <c r="HN501" s="248"/>
      <c r="HO501" s="248"/>
      <c r="HP501" s="248"/>
      <c r="HQ501" s="248"/>
      <c r="HR501" s="248"/>
      <c r="HS501" s="248"/>
      <c r="HT501" s="248"/>
      <c r="HU501" s="248"/>
      <c r="HV501" s="248"/>
      <c r="HW501" s="248"/>
      <c r="HX501" s="248"/>
      <c r="HY501" s="248"/>
      <c r="HZ501" s="248"/>
      <c r="IA501" s="248"/>
      <c r="IB501" s="248"/>
      <c r="IC501" s="248"/>
      <c r="ID501" s="248"/>
      <c r="IE501" s="248"/>
      <c r="IF501" s="248"/>
      <c r="IG501" s="248"/>
      <c r="IH501" s="248"/>
      <c r="II501" s="248"/>
      <c r="IJ501" s="248"/>
      <c r="IK501" s="248"/>
      <c r="IL501" s="248"/>
      <c r="IM501" s="248"/>
      <c r="IN501" s="248"/>
      <c r="IO501" s="248"/>
      <c r="IP501" s="248"/>
      <c r="IQ501" s="248"/>
      <c r="IR501" s="248"/>
      <c r="IS501" s="248"/>
      <c r="IT501" s="248"/>
      <c r="IU501" s="248"/>
      <c r="IV501" s="248"/>
      <c r="IW501" s="248"/>
      <c r="IX501" s="248"/>
      <c r="IY501" s="248"/>
    </row>
    <row r="502" spans="1:259" s="848" customFormat="1" x14ac:dyDescent="0.2">
      <c r="A502" s="901" t="s">
        <v>1004</v>
      </c>
      <c r="B502" s="902" t="s">
        <v>19</v>
      </c>
      <c r="C502" s="886">
        <f>D502*1.15</f>
        <v>318.00052999999997</v>
      </c>
      <c r="D502" s="886">
        <f>G502*1.06</f>
        <v>276.5222</v>
      </c>
      <c r="E502" s="903">
        <v>0.06</v>
      </c>
      <c r="F502" s="887">
        <v>300</v>
      </c>
      <c r="G502" s="888">
        <v>260.87</v>
      </c>
      <c r="H502" s="904"/>
      <c r="I502" s="890"/>
      <c r="J502" s="890"/>
      <c r="K502" s="905"/>
      <c r="L502" s="902"/>
      <c r="M502" s="892"/>
      <c r="N502" s="892"/>
      <c r="O502" s="906"/>
      <c r="P502" s="892"/>
      <c r="Q502" s="892"/>
      <c r="R502" s="906"/>
      <c r="S502" s="892"/>
      <c r="T502" s="892"/>
      <c r="U502" s="907"/>
      <c r="V502" s="895"/>
      <c r="W502" s="895"/>
      <c r="X502" s="896"/>
      <c r="Y502" s="897"/>
      <c r="Z502" s="248"/>
      <c r="AA502" s="248"/>
      <c r="AB502" s="248"/>
      <c r="AC502" s="248"/>
      <c r="AD502" s="248"/>
      <c r="AE502" s="248"/>
      <c r="AF502" s="248"/>
      <c r="AG502" s="248"/>
      <c r="AH502" s="248"/>
      <c r="AI502" s="248"/>
      <c r="AJ502" s="248"/>
      <c r="AK502" s="248"/>
      <c r="AL502" s="248"/>
      <c r="AM502" s="248"/>
      <c r="AN502" s="248"/>
      <c r="AO502" s="248"/>
      <c r="AP502" s="248"/>
      <c r="AQ502" s="248"/>
      <c r="AR502" s="248"/>
      <c r="AS502" s="248"/>
      <c r="AT502" s="248"/>
      <c r="AU502" s="248"/>
      <c r="AV502" s="248"/>
      <c r="AW502" s="248"/>
      <c r="AX502" s="248"/>
      <c r="AY502" s="248"/>
      <c r="AZ502" s="248"/>
      <c r="BA502" s="248"/>
      <c r="BB502" s="248"/>
      <c r="BC502" s="248"/>
      <c r="BD502" s="248"/>
      <c r="BE502" s="248"/>
      <c r="BF502" s="248"/>
      <c r="BG502" s="248"/>
      <c r="BH502" s="248"/>
      <c r="BI502" s="248"/>
      <c r="BJ502" s="248"/>
      <c r="BK502" s="248"/>
      <c r="BL502" s="248"/>
      <c r="BM502" s="248"/>
      <c r="BN502" s="248"/>
      <c r="BO502" s="248"/>
      <c r="BP502" s="248"/>
      <c r="BQ502" s="248"/>
      <c r="BR502" s="248"/>
      <c r="BS502" s="248"/>
      <c r="BT502" s="248"/>
      <c r="BU502" s="248"/>
      <c r="BV502" s="248"/>
      <c r="BW502" s="248"/>
      <c r="BX502" s="248"/>
      <c r="BY502" s="248"/>
      <c r="BZ502" s="248"/>
      <c r="CA502" s="248"/>
      <c r="CB502" s="248"/>
      <c r="CC502" s="248"/>
      <c r="CD502" s="248"/>
      <c r="CE502" s="248"/>
      <c r="CF502" s="248"/>
      <c r="CG502" s="248"/>
      <c r="CH502" s="248"/>
      <c r="CI502" s="248"/>
      <c r="CJ502" s="248"/>
      <c r="CK502" s="248"/>
      <c r="CL502" s="248"/>
      <c r="CM502" s="248"/>
      <c r="CN502" s="248"/>
      <c r="CO502" s="248"/>
      <c r="CP502" s="248"/>
      <c r="CQ502" s="248"/>
      <c r="CR502" s="248"/>
      <c r="CS502" s="248"/>
      <c r="CT502" s="248"/>
      <c r="CU502" s="248"/>
      <c r="CV502" s="248"/>
      <c r="CW502" s="248"/>
      <c r="CX502" s="248"/>
      <c r="CY502" s="248"/>
      <c r="CZ502" s="248"/>
      <c r="DA502" s="248"/>
      <c r="DB502" s="248"/>
      <c r="DC502" s="248"/>
      <c r="DD502" s="248"/>
      <c r="DE502" s="248"/>
      <c r="DF502" s="248"/>
      <c r="DG502" s="248"/>
      <c r="DH502" s="248"/>
      <c r="DI502" s="248"/>
      <c r="DJ502" s="248"/>
      <c r="DK502" s="248"/>
      <c r="DL502" s="248"/>
      <c r="DM502" s="248"/>
      <c r="DN502" s="248"/>
      <c r="DO502" s="248"/>
      <c r="DP502" s="248"/>
      <c r="DQ502" s="248"/>
      <c r="DR502" s="248"/>
      <c r="DS502" s="248"/>
      <c r="DT502" s="248"/>
      <c r="DU502" s="248"/>
      <c r="DV502" s="248"/>
      <c r="DW502" s="248"/>
      <c r="DX502" s="248"/>
      <c r="DY502" s="248"/>
      <c r="DZ502" s="248"/>
      <c r="EA502" s="248"/>
      <c r="EB502" s="248"/>
      <c r="EC502" s="248"/>
      <c r="ED502" s="248"/>
      <c r="EE502" s="248"/>
      <c r="EF502" s="248"/>
      <c r="EG502" s="248"/>
      <c r="EH502" s="248"/>
      <c r="EI502" s="248"/>
      <c r="EJ502" s="248"/>
      <c r="EK502" s="248"/>
      <c r="EL502" s="248"/>
      <c r="EM502" s="248"/>
      <c r="EN502" s="248"/>
      <c r="EO502" s="248"/>
      <c r="EP502" s="248"/>
      <c r="EQ502" s="248"/>
      <c r="ER502" s="248"/>
      <c r="ES502" s="248"/>
      <c r="ET502" s="248"/>
      <c r="EU502" s="248"/>
      <c r="EV502" s="248"/>
      <c r="EW502" s="248"/>
      <c r="EX502" s="248"/>
      <c r="EY502" s="248"/>
      <c r="EZ502" s="248"/>
      <c r="FA502" s="248"/>
      <c r="FB502" s="248"/>
      <c r="FC502" s="248"/>
      <c r="FD502" s="248"/>
      <c r="FE502" s="248"/>
      <c r="FF502" s="248"/>
      <c r="FG502" s="248"/>
      <c r="FH502" s="248"/>
      <c r="FI502" s="248"/>
      <c r="FJ502" s="248"/>
      <c r="FK502" s="248"/>
      <c r="FL502" s="248"/>
      <c r="FM502" s="248"/>
      <c r="FN502" s="248"/>
      <c r="FO502" s="248"/>
      <c r="FP502" s="248"/>
      <c r="FQ502" s="248"/>
      <c r="FR502" s="248"/>
      <c r="FS502" s="248"/>
      <c r="FT502" s="248"/>
      <c r="FU502" s="248"/>
      <c r="FV502" s="248"/>
      <c r="FW502" s="248"/>
      <c r="FX502" s="248"/>
      <c r="FY502" s="248"/>
      <c r="FZ502" s="248"/>
      <c r="GA502" s="248"/>
      <c r="GB502" s="248"/>
      <c r="GC502" s="248"/>
      <c r="GD502" s="248"/>
      <c r="GE502" s="248"/>
      <c r="GF502" s="248"/>
      <c r="GG502" s="248"/>
      <c r="GH502" s="248"/>
      <c r="GI502" s="248"/>
      <c r="GJ502" s="248"/>
      <c r="GK502" s="248"/>
      <c r="GL502" s="248"/>
      <c r="GM502" s="248"/>
      <c r="GN502" s="248"/>
      <c r="GO502" s="248"/>
      <c r="GP502" s="248"/>
      <c r="GQ502" s="248"/>
      <c r="GR502" s="248"/>
      <c r="GS502" s="248"/>
      <c r="GT502" s="248"/>
      <c r="GU502" s="248"/>
      <c r="GV502" s="248"/>
      <c r="GW502" s="248"/>
      <c r="GX502" s="248"/>
      <c r="GY502" s="248"/>
      <c r="GZ502" s="248"/>
      <c r="HA502" s="248"/>
      <c r="HB502" s="248"/>
      <c r="HC502" s="248"/>
      <c r="HD502" s="248"/>
      <c r="HE502" s="248"/>
      <c r="HF502" s="248"/>
      <c r="HG502" s="248"/>
      <c r="HH502" s="248"/>
      <c r="HI502" s="248"/>
      <c r="HJ502" s="248"/>
      <c r="HK502" s="248"/>
      <c r="HL502" s="248"/>
      <c r="HM502" s="248"/>
      <c r="HN502" s="248"/>
      <c r="HO502" s="248"/>
      <c r="HP502" s="248"/>
      <c r="HQ502" s="248"/>
      <c r="HR502" s="248"/>
      <c r="HS502" s="248"/>
      <c r="HT502" s="248"/>
      <c r="HU502" s="248"/>
      <c r="HV502" s="248"/>
      <c r="HW502" s="248"/>
      <c r="HX502" s="248"/>
      <c r="HY502" s="248"/>
      <c r="HZ502" s="248"/>
      <c r="IA502" s="248"/>
      <c r="IB502" s="248"/>
      <c r="IC502" s="248"/>
      <c r="ID502" s="248"/>
      <c r="IE502" s="248"/>
      <c r="IF502" s="248"/>
      <c r="IG502" s="248"/>
      <c r="IH502" s="248"/>
      <c r="II502" s="248"/>
      <c r="IJ502" s="248"/>
      <c r="IK502" s="248"/>
      <c r="IL502" s="248"/>
      <c r="IM502" s="248"/>
      <c r="IN502" s="248"/>
      <c r="IO502" s="248"/>
      <c r="IP502" s="248"/>
      <c r="IQ502" s="248"/>
      <c r="IR502" s="248"/>
      <c r="IS502" s="248"/>
      <c r="IT502" s="248"/>
      <c r="IU502" s="248"/>
      <c r="IV502" s="248"/>
      <c r="IW502" s="248"/>
      <c r="IX502" s="248"/>
      <c r="IY502" s="248"/>
    </row>
    <row r="503" spans="1:259" x14ac:dyDescent="0.2">
      <c r="A503" s="884" t="s">
        <v>1005</v>
      </c>
      <c r="B503" s="885" t="s">
        <v>19</v>
      </c>
      <c r="C503" s="886">
        <f>D503*1.15</f>
        <v>212.00847999999999</v>
      </c>
      <c r="D503" s="886">
        <f>G503*1.06</f>
        <v>184.3552</v>
      </c>
      <c r="E503" s="898">
        <v>0.06</v>
      </c>
      <c r="F503" s="899">
        <v>200</v>
      </c>
      <c r="G503" s="900">
        <v>173.92</v>
      </c>
      <c r="H503" s="889"/>
      <c r="I503" s="890"/>
      <c r="J503" s="890"/>
      <c r="K503" s="891"/>
      <c r="L503" s="885"/>
      <c r="M503" s="892"/>
      <c r="N503" s="892"/>
      <c r="O503" s="893"/>
      <c r="P503" s="892"/>
      <c r="Q503" s="892"/>
      <c r="R503" s="893"/>
      <c r="S503" s="892"/>
      <c r="T503" s="892"/>
      <c r="U503" s="894"/>
      <c r="V503" s="895"/>
      <c r="W503" s="895"/>
      <c r="X503" s="896"/>
      <c r="Y503" s="897"/>
    </row>
    <row r="504" spans="1:259" x14ac:dyDescent="0.2">
      <c r="A504" s="376" t="s">
        <v>196</v>
      </c>
      <c r="B504" s="255" t="s">
        <v>19</v>
      </c>
      <c r="C504" s="746">
        <f t="shared" ref="C504" si="317">D504*1.15</f>
        <v>204.26283359936994</v>
      </c>
      <c r="D504" s="746">
        <f>G504*1.06</f>
        <v>177.61985530379997</v>
      </c>
      <c r="E504" s="648">
        <v>0.06</v>
      </c>
      <c r="F504" s="791">
        <f t="shared" si="315"/>
        <v>192.70078641449993</v>
      </c>
      <c r="G504" s="670">
        <f t="shared" si="316"/>
        <v>167.56590122999995</v>
      </c>
      <c r="H504" s="803">
        <v>5.2999999999999999E-2</v>
      </c>
      <c r="I504" s="517">
        <f t="shared" si="311"/>
        <v>183.00169649999995</v>
      </c>
      <c r="J504" s="517">
        <f>N504*1.03</f>
        <v>159.13190999999998</v>
      </c>
      <c r="K504" s="507">
        <v>0.03</v>
      </c>
      <c r="L504" s="255" t="s">
        <v>19</v>
      </c>
      <c r="M504" s="513">
        <f t="shared" si="302"/>
        <v>177.67154999999997</v>
      </c>
      <c r="N504" s="513">
        <f t="shared" si="303"/>
        <v>154.49699999999999</v>
      </c>
      <c r="O504" s="503">
        <v>5.5E-2</v>
      </c>
      <c r="P504" s="516" t="s">
        <v>793</v>
      </c>
      <c r="Q504" s="516" t="s">
        <v>780</v>
      </c>
      <c r="R504" s="508">
        <v>5.5E-2</v>
      </c>
      <c r="S504" s="516">
        <f t="shared" si="312"/>
        <v>160.39050153469103</v>
      </c>
      <c r="T504" s="513">
        <f t="shared" si="292"/>
        <v>139.47000133451394</v>
      </c>
      <c r="U504" s="515">
        <f t="shared" si="293"/>
        <v>5.4999999999999924E-2</v>
      </c>
      <c r="V504" s="257">
        <v>152.02891140729008</v>
      </c>
      <c r="W504" s="257">
        <v>132.19905339764355</v>
      </c>
      <c r="X504" s="360">
        <v>9.0000000000000191E-2</v>
      </c>
    </row>
    <row r="505" spans="1:259" x14ac:dyDescent="0.2">
      <c r="A505" s="567" t="s">
        <v>197</v>
      </c>
      <c r="B505" s="255"/>
      <c r="C505" s="746"/>
      <c r="D505" s="746"/>
      <c r="E505" s="648"/>
      <c r="F505" s="579"/>
      <c r="G505" s="670"/>
      <c r="H505" s="803"/>
      <c r="I505" s="567"/>
      <c r="J505" s="567"/>
      <c r="K505" s="507"/>
      <c r="L505" s="255"/>
      <c r="M505" s="513"/>
      <c r="N505" s="513"/>
      <c r="O505" s="503"/>
      <c r="P505" s="516"/>
      <c r="Q505" s="516"/>
      <c r="R505" s="508"/>
      <c r="S505" s="516"/>
      <c r="T505" s="516"/>
      <c r="U505" s="255"/>
      <c r="V505" s="257"/>
      <c r="W505" s="257"/>
      <c r="X505" s="360"/>
    </row>
    <row r="506" spans="1:259" x14ac:dyDescent="0.2">
      <c r="A506" s="376" t="s">
        <v>198</v>
      </c>
      <c r="B506" s="255" t="s">
        <v>19</v>
      </c>
      <c r="C506" s="746">
        <f>D506*1.15</f>
        <v>4.4284248958949997</v>
      </c>
      <c r="D506" s="746">
        <f>G506*1.06</f>
        <v>3.8508042572999996</v>
      </c>
      <c r="E506" s="648">
        <v>0.06</v>
      </c>
      <c r="F506" s="791">
        <f>G506*1.15</f>
        <v>4.1777593357499994</v>
      </c>
      <c r="G506" s="670">
        <f t="shared" si="316"/>
        <v>3.6328342049999995</v>
      </c>
      <c r="H506" s="803">
        <v>5.2999999999999999E-2</v>
      </c>
      <c r="I506" s="517">
        <f>J506*1.15</f>
        <v>3.9674827499999994</v>
      </c>
      <c r="J506" s="517">
        <f t="shared" ref="J506:J511" si="318">N506*1.03</f>
        <v>3.4499849999999999</v>
      </c>
      <c r="K506" s="507">
        <v>0.03</v>
      </c>
      <c r="L506" s="255" t="s">
        <v>19</v>
      </c>
      <c r="M506" s="513">
        <f t="shared" si="302"/>
        <v>3.8519249999999996</v>
      </c>
      <c r="N506" s="513">
        <f t="shared" si="303"/>
        <v>3.3494999999999999</v>
      </c>
      <c r="O506" s="503">
        <v>5.5E-2</v>
      </c>
      <c r="P506" s="516" t="s">
        <v>792</v>
      </c>
      <c r="Q506" s="516" t="s">
        <v>781</v>
      </c>
      <c r="R506" s="508">
        <v>5.5E-2</v>
      </c>
      <c r="S506" s="516">
        <f t="shared" si="312"/>
        <v>3.4718975601187494</v>
      </c>
      <c r="T506" s="513">
        <f t="shared" si="292"/>
        <v>3.0190413566249998</v>
      </c>
      <c r="U506" s="515">
        <f t="shared" si="293"/>
        <v>5.499999999999991E-2</v>
      </c>
      <c r="V506" s="257">
        <v>3.2908981612499999</v>
      </c>
      <c r="W506" s="257">
        <v>2.8616505750000001</v>
      </c>
      <c r="X506" s="360">
        <v>9.0000000000000094E-2</v>
      </c>
    </row>
    <row r="507" spans="1:259" x14ac:dyDescent="0.2">
      <c r="A507" s="376" t="s">
        <v>199</v>
      </c>
      <c r="B507" s="255" t="s">
        <v>19</v>
      </c>
      <c r="C507" s="746">
        <f t="shared" ref="C507:C511" si="319">D507*1.15</f>
        <v>8.2876791938849994</v>
      </c>
      <c r="D507" s="746">
        <f t="shared" ref="D507:D511" si="320">G507*1.06</f>
        <v>7.2066775599000001</v>
      </c>
      <c r="E507" s="648">
        <v>0.06</v>
      </c>
      <c r="F507" s="791">
        <f t="shared" ref="F507:F511" si="321">G507*1.15</f>
        <v>7.8185652772499994</v>
      </c>
      <c r="G507" s="670">
        <f t="shared" si="316"/>
        <v>6.798752415</v>
      </c>
      <c r="H507" s="803">
        <v>5.2999999999999999E-2</v>
      </c>
      <c r="I507" s="517">
        <f t="shared" ref="I507:I511" si="322">J507*1.15</f>
        <v>7.4250382500000001</v>
      </c>
      <c r="J507" s="517">
        <f t="shared" si="318"/>
        <v>6.4565550000000007</v>
      </c>
      <c r="K507" s="507">
        <v>0.03</v>
      </c>
      <c r="L507" s="255" t="s">
        <v>19</v>
      </c>
      <c r="M507" s="513">
        <f t="shared" si="302"/>
        <v>7.2087750000000002</v>
      </c>
      <c r="N507" s="513">
        <f t="shared" si="303"/>
        <v>6.2685000000000004</v>
      </c>
      <c r="O507" s="503">
        <v>5.5E-2</v>
      </c>
      <c r="P507" s="516" t="s">
        <v>791</v>
      </c>
      <c r="Q507" s="516" t="s">
        <v>782</v>
      </c>
      <c r="R507" s="508">
        <v>5.5E-2</v>
      </c>
      <c r="S507" s="516">
        <f t="shared" si="312"/>
        <v>6.5043144164250002</v>
      </c>
      <c r="T507" s="513">
        <f t="shared" si="292"/>
        <v>5.6559255795000007</v>
      </c>
      <c r="U507" s="515">
        <f t="shared" si="293"/>
        <v>5.4999999999999973E-2</v>
      </c>
      <c r="V507" s="257">
        <v>6.1652269350000006</v>
      </c>
      <c r="W507" s="257">
        <v>5.3610669000000009</v>
      </c>
      <c r="X507" s="360">
        <v>9.0000000000000038E-2</v>
      </c>
    </row>
    <row r="508" spans="1:259" x14ac:dyDescent="0.2">
      <c r="A508" s="376" t="s">
        <v>200</v>
      </c>
      <c r="B508" s="255" t="s">
        <v>19</v>
      </c>
      <c r="C508" s="746">
        <f t="shared" si="319"/>
        <v>34.525055536335003</v>
      </c>
      <c r="D508" s="746">
        <f t="shared" si="320"/>
        <v>30.021787422900005</v>
      </c>
      <c r="E508" s="648">
        <v>0.06</v>
      </c>
      <c r="F508" s="791">
        <f t="shared" si="321"/>
        <v>32.57080710975</v>
      </c>
      <c r="G508" s="670">
        <f t="shared" si="316"/>
        <v>28.322440965000002</v>
      </c>
      <c r="H508" s="803">
        <v>5.2999999999999999E-2</v>
      </c>
      <c r="I508" s="517">
        <f t="shared" si="322"/>
        <v>30.931440750000004</v>
      </c>
      <c r="J508" s="517">
        <f t="shared" si="318"/>
        <v>26.896905000000004</v>
      </c>
      <c r="K508" s="507">
        <v>0.03</v>
      </c>
      <c r="L508" s="255" t="s">
        <v>19</v>
      </c>
      <c r="M508" s="513">
        <f t="shared" si="302"/>
        <v>30.030525000000001</v>
      </c>
      <c r="N508" s="513">
        <f t="shared" si="303"/>
        <v>26.113500000000002</v>
      </c>
      <c r="O508" s="503">
        <v>5.5E-2</v>
      </c>
      <c r="P508" s="516" t="s">
        <v>790</v>
      </c>
      <c r="Q508" s="516" t="s">
        <v>783</v>
      </c>
      <c r="R508" s="508">
        <v>5.5E-2</v>
      </c>
      <c r="S508" s="516">
        <f t="shared" si="312"/>
        <v>27.101310068437499</v>
      </c>
      <c r="T508" s="513">
        <f t="shared" si="292"/>
        <v>23.566356581250002</v>
      </c>
      <c r="U508" s="515">
        <f t="shared" si="293"/>
        <v>5.4999999999999993E-2</v>
      </c>
      <c r="V508" s="257">
        <v>25.6884455625</v>
      </c>
      <c r="W508" s="257">
        <v>22.337778750000002</v>
      </c>
      <c r="X508" s="360">
        <v>9.0000000000000066E-2</v>
      </c>
    </row>
    <row r="509" spans="1:259" x14ac:dyDescent="0.2">
      <c r="A509" s="376" t="s">
        <v>201</v>
      </c>
      <c r="B509" s="255" t="s">
        <v>19</v>
      </c>
      <c r="C509" s="746">
        <f t="shared" si="319"/>
        <v>69.063993282375009</v>
      </c>
      <c r="D509" s="746">
        <f t="shared" si="320"/>
        <v>60.055646332500011</v>
      </c>
      <c r="E509" s="648">
        <v>0.06</v>
      </c>
      <c r="F509" s="791">
        <f t="shared" si="321"/>
        <v>65.154710643750008</v>
      </c>
      <c r="G509" s="670">
        <f t="shared" si="316"/>
        <v>56.656270125000006</v>
      </c>
      <c r="H509" s="803">
        <v>5.2999999999999999E-2</v>
      </c>
      <c r="I509" s="517">
        <f t="shared" si="322"/>
        <v>61.875318750000005</v>
      </c>
      <c r="J509" s="517">
        <f t="shared" si="318"/>
        <v>53.804625000000009</v>
      </c>
      <c r="K509" s="507">
        <v>0.03</v>
      </c>
      <c r="L509" s="255" t="s">
        <v>19</v>
      </c>
      <c r="M509" s="513">
        <f t="shared" si="302"/>
        <v>60.073124999999997</v>
      </c>
      <c r="N509" s="513">
        <f t="shared" si="303"/>
        <v>52.237500000000004</v>
      </c>
      <c r="O509" s="503">
        <v>5.5E-2</v>
      </c>
      <c r="P509" s="516" t="s">
        <v>789</v>
      </c>
      <c r="Q509" s="516" t="s">
        <v>784</v>
      </c>
      <c r="R509" s="508">
        <v>5.5E-2</v>
      </c>
      <c r="S509" s="516">
        <f t="shared" si="312"/>
        <v>54.231918850462499</v>
      </c>
      <c r="T509" s="513">
        <f t="shared" si="292"/>
        <v>47.158190304750001</v>
      </c>
      <c r="U509" s="515">
        <f t="shared" si="293"/>
        <v>5.4999999999999993E-2</v>
      </c>
      <c r="V509" s="257">
        <v>51.404662417499999</v>
      </c>
      <c r="W509" s="257">
        <v>44.699706450000001</v>
      </c>
      <c r="X509" s="360">
        <v>9.0000000000000052E-2</v>
      </c>
    </row>
    <row r="510" spans="1:259" x14ac:dyDescent="0.2">
      <c r="A510" s="376" t="s">
        <v>202</v>
      </c>
      <c r="B510" s="255" t="s">
        <v>19</v>
      </c>
      <c r="C510" s="746">
        <f t="shared" si="319"/>
        <v>108.73934861926499</v>
      </c>
      <c r="D510" s="746">
        <f t="shared" si="320"/>
        <v>94.555955321100001</v>
      </c>
      <c r="E510" s="648">
        <v>0.06</v>
      </c>
      <c r="F510" s="791">
        <f t="shared" si="321"/>
        <v>102.58429115024998</v>
      </c>
      <c r="G510" s="670">
        <f t="shared" si="316"/>
        <v>89.203731434999995</v>
      </c>
      <c r="H510" s="803">
        <v>5.2999999999999999E-2</v>
      </c>
      <c r="I510" s="517">
        <f t="shared" si="322"/>
        <v>97.420979249999988</v>
      </c>
      <c r="J510" s="517">
        <f t="shared" si="318"/>
        <v>84.713894999999994</v>
      </c>
      <c r="K510" s="507">
        <v>0.03</v>
      </c>
      <c r="L510" s="255" t="s">
        <v>19</v>
      </c>
      <c r="M510" s="513">
        <f t="shared" si="302"/>
        <v>94.583474999999993</v>
      </c>
      <c r="N510" s="513">
        <f t="shared" si="303"/>
        <v>82.246499999999997</v>
      </c>
      <c r="O510" s="503">
        <v>5.5E-2</v>
      </c>
      <c r="P510" s="516" t="s">
        <v>788</v>
      </c>
      <c r="Q510" s="516" t="s">
        <v>785</v>
      </c>
      <c r="R510" s="508">
        <v>5.5E-2</v>
      </c>
      <c r="S510" s="516">
        <f t="shared" si="312"/>
        <v>85.391100750768757</v>
      </c>
      <c r="T510" s="513">
        <f t="shared" si="292"/>
        <v>74.253131087625007</v>
      </c>
      <c r="U510" s="515">
        <f t="shared" si="293"/>
        <v>5.5000000000000028E-2</v>
      </c>
      <c r="V510" s="257">
        <v>80.939431991250004</v>
      </c>
      <c r="W510" s="257">
        <v>70.382114775000005</v>
      </c>
      <c r="X510" s="360">
        <v>9.0000000000000149E-2</v>
      </c>
    </row>
    <row r="511" spans="1:259" x14ac:dyDescent="0.2">
      <c r="A511" s="376" t="s">
        <v>203</v>
      </c>
      <c r="B511" s="255" t="s">
        <v>19</v>
      </c>
      <c r="C511" s="746">
        <f t="shared" si="319"/>
        <v>96.689590595325015</v>
      </c>
      <c r="D511" s="746">
        <f t="shared" si="320"/>
        <v>84.077904865500017</v>
      </c>
      <c r="E511" s="648">
        <v>0.06</v>
      </c>
      <c r="F511" s="791">
        <f t="shared" si="321"/>
        <v>91.216594901250005</v>
      </c>
      <c r="G511" s="670">
        <f t="shared" si="316"/>
        <v>79.318778175000006</v>
      </c>
      <c r="H511" s="803">
        <v>5.2999999999999999E-2</v>
      </c>
      <c r="I511" s="517">
        <f t="shared" si="322"/>
        <v>86.62544625000001</v>
      </c>
      <c r="J511" s="517">
        <f t="shared" si="318"/>
        <v>75.326475000000016</v>
      </c>
      <c r="K511" s="507">
        <v>0.03</v>
      </c>
      <c r="L511" s="255" t="s">
        <v>19</v>
      </c>
      <c r="M511" s="513">
        <f t="shared" si="302"/>
        <v>84.102374999999995</v>
      </c>
      <c r="N511" s="513">
        <f t="shared" si="303"/>
        <v>73.132500000000007</v>
      </c>
      <c r="O511" s="503">
        <v>5.5E-2</v>
      </c>
      <c r="P511" s="516" t="s">
        <v>787</v>
      </c>
      <c r="Q511" s="516" t="s">
        <v>786</v>
      </c>
      <c r="R511" s="508">
        <v>5.5E-2</v>
      </c>
      <c r="S511" s="516">
        <f t="shared" si="312"/>
        <v>75.927616262006239</v>
      </c>
      <c r="T511" s="513">
        <f t="shared" si="292"/>
        <v>66.024014140874996</v>
      </c>
      <c r="U511" s="515">
        <f t="shared" si="293"/>
        <v>5.4999999999999903E-2</v>
      </c>
      <c r="V511" s="257">
        <v>71.969304513750004</v>
      </c>
      <c r="W511" s="257">
        <v>62.582003925000002</v>
      </c>
      <c r="X511" s="360">
        <v>9.000000000000008E-2</v>
      </c>
    </row>
    <row r="512" spans="1:259" x14ac:dyDescent="0.2">
      <c r="A512" s="376"/>
      <c r="B512" s="255"/>
      <c r="C512" s="746"/>
      <c r="D512" s="746"/>
      <c r="E512" s="648"/>
      <c r="F512" s="579"/>
      <c r="G512" s="670"/>
      <c r="H512" s="803"/>
      <c r="I512" s="376"/>
      <c r="J512" s="376"/>
      <c r="K512" s="507"/>
      <c r="L512" s="255"/>
      <c r="M512" s="513"/>
      <c r="N512" s="513"/>
      <c r="O512" s="503"/>
      <c r="P512" s="516"/>
      <c r="Q512" s="516"/>
      <c r="R512" s="508"/>
      <c r="S512" s="516"/>
      <c r="T512" s="516"/>
      <c r="U512" s="255"/>
      <c r="V512" s="165"/>
      <c r="W512" s="165"/>
      <c r="X512" s="360"/>
    </row>
    <row r="513" spans="1:24" s="45" customFormat="1" ht="25.5" x14ac:dyDescent="0.2">
      <c r="A513" s="270" t="s">
        <v>652</v>
      </c>
      <c r="B513" s="312"/>
      <c r="C513" s="666"/>
      <c r="D513" s="666"/>
      <c r="E513" s="538"/>
      <c r="F513" s="780"/>
      <c r="G513" s="670"/>
      <c r="H513" s="803"/>
      <c r="I513" s="270"/>
      <c r="J513" s="270"/>
      <c r="K513" s="512"/>
      <c r="L513" s="312"/>
      <c r="M513" s="513"/>
      <c r="N513" s="513"/>
      <c r="O513" s="503"/>
      <c r="P513" s="513"/>
      <c r="Q513" s="513"/>
      <c r="R513" s="503"/>
      <c r="S513" s="513"/>
      <c r="T513" s="513"/>
      <c r="U513" s="312"/>
      <c r="V513" s="619"/>
      <c r="W513" s="619"/>
      <c r="X513" s="621"/>
    </row>
    <row r="514" spans="1:24" s="45" customFormat="1" ht="12.75" x14ac:dyDescent="0.2">
      <c r="A514" s="342" t="s">
        <v>653</v>
      </c>
      <c r="B514" s="312" t="s">
        <v>19</v>
      </c>
      <c r="C514" s="666">
        <f>D514*1.15</f>
        <v>281.79797873150642</v>
      </c>
      <c r="D514" s="666">
        <f>G514*1.06</f>
        <v>245.04172063609258</v>
      </c>
      <c r="E514" s="538">
        <v>0.06</v>
      </c>
      <c r="F514" s="668">
        <f>G514*1.15</f>
        <v>265.84714974670419</v>
      </c>
      <c r="G514" s="670">
        <f t="shared" si="316"/>
        <v>231.17143456235146</v>
      </c>
      <c r="H514" s="803">
        <v>5.2999999999999999E-2</v>
      </c>
      <c r="I514" s="514">
        <f>J514*1.15</f>
        <v>252.46642900921574</v>
      </c>
      <c r="J514" s="514">
        <f t="shared" ref="J514:J519" si="323">N514*1.03</f>
        <v>219.53602522540501</v>
      </c>
      <c r="K514" s="507">
        <v>0.03</v>
      </c>
      <c r="L514" s="312" t="s">
        <v>19</v>
      </c>
      <c r="M514" s="513">
        <f t="shared" si="302"/>
        <v>245.11303787302501</v>
      </c>
      <c r="N514" s="513">
        <f t="shared" si="303"/>
        <v>213.14177206350001</v>
      </c>
      <c r="O514" s="503">
        <v>5.5E-2</v>
      </c>
      <c r="P514" s="513">
        <f t="shared" ref="P514:Q519" si="324">S514*1.055</f>
        <v>233.44098845049999</v>
      </c>
      <c r="Q514" s="513">
        <f t="shared" si="324"/>
        <v>202.99216387000001</v>
      </c>
      <c r="R514" s="503">
        <f t="shared" ref="R514:R519" si="325">(Q514-T514)/T514</f>
        <v>5.5000000000000007E-2</v>
      </c>
      <c r="S514" s="513">
        <f>T514*1.15</f>
        <v>221.27107910000001</v>
      </c>
      <c r="T514" s="513">
        <f t="shared" ref="T514:T519" si="326">W514*1.055</f>
        <v>192.40963400000001</v>
      </c>
      <c r="U514" s="515">
        <f t="shared" ref="U514:U519" si="327">(T514-W514)/W514</f>
        <v>5.4999999999999986E-2</v>
      </c>
      <c r="V514" s="316">
        <v>209.73562000000001</v>
      </c>
      <c r="W514" s="316">
        <v>182.37880000000001</v>
      </c>
      <c r="X514" s="621">
        <v>9.0000000000000122E-2</v>
      </c>
    </row>
    <row r="515" spans="1:24" s="45" customFormat="1" ht="12.75" x14ac:dyDescent="0.2">
      <c r="A515" s="342" t="s">
        <v>657</v>
      </c>
      <c r="B515" s="312" t="s">
        <v>19</v>
      </c>
      <c r="C515" s="666">
        <f t="shared" ref="C515:C519" si="328">D515*1.15</f>
        <v>120.77296829330818</v>
      </c>
      <c r="D515" s="666">
        <f t="shared" ref="D515:D519" si="329">G515*1.06</f>
        <v>105.01997242896364</v>
      </c>
      <c r="E515" s="538">
        <v>0.06</v>
      </c>
      <c r="F515" s="668">
        <f t="shared" ref="F515:F519" si="330">G515*1.15</f>
        <v>113.93676254085676</v>
      </c>
      <c r="G515" s="670">
        <f t="shared" si="316"/>
        <v>99.075445687701546</v>
      </c>
      <c r="H515" s="803">
        <v>5.2999999999999999E-2</v>
      </c>
      <c r="I515" s="514">
        <f t="shared" ref="I515:I519" si="331">J515*1.15</f>
        <v>108.20205369502068</v>
      </c>
      <c r="J515" s="514">
        <f t="shared" si="323"/>
        <v>94.08874234349625</v>
      </c>
      <c r="K515" s="507">
        <v>0.03</v>
      </c>
      <c r="L515" s="312" t="s">
        <v>19</v>
      </c>
      <c r="M515" s="513">
        <f t="shared" si="302"/>
        <v>105.05053756798124</v>
      </c>
      <c r="N515" s="513">
        <f t="shared" si="303"/>
        <v>91.348293537375</v>
      </c>
      <c r="O515" s="503">
        <v>5.5E-2</v>
      </c>
      <c r="P515" s="513">
        <f t="shared" si="324"/>
        <v>100.04813101712497</v>
      </c>
      <c r="Q515" s="513">
        <f t="shared" si="324"/>
        <v>86.998374797499991</v>
      </c>
      <c r="R515" s="503">
        <f t="shared" si="325"/>
        <v>5.4999999999999938E-2</v>
      </c>
      <c r="S515" s="513">
        <f t="shared" ref="S515:S519" si="332">T515*1.15</f>
        <v>94.832351674999984</v>
      </c>
      <c r="T515" s="513">
        <f t="shared" si="326"/>
        <v>82.462914499999997</v>
      </c>
      <c r="U515" s="515">
        <f t="shared" si="327"/>
        <v>5.4999999999999979E-2</v>
      </c>
      <c r="V515" s="316">
        <v>89.888484999999989</v>
      </c>
      <c r="W515" s="316">
        <v>78.163899999999998</v>
      </c>
      <c r="X515" s="621">
        <v>9.0000000000000066E-2</v>
      </c>
    </row>
    <row r="516" spans="1:24" s="45" customFormat="1" ht="12.75" x14ac:dyDescent="0.2">
      <c r="A516" s="342" t="s">
        <v>654</v>
      </c>
      <c r="B516" s="312" t="s">
        <v>19</v>
      </c>
      <c r="C516" s="666">
        <f t="shared" si="328"/>
        <v>241.54593658661636</v>
      </c>
      <c r="D516" s="666">
        <f t="shared" si="329"/>
        <v>210.03994485792728</v>
      </c>
      <c r="E516" s="538">
        <v>0.06</v>
      </c>
      <c r="F516" s="668">
        <f t="shared" si="330"/>
        <v>227.87352508171352</v>
      </c>
      <c r="G516" s="670">
        <f t="shared" si="316"/>
        <v>198.15089137540309</v>
      </c>
      <c r="H516" s="803">
        <v>5.2999999999999999E-2</v>
      </c>
      <c r="I516" s="514">
        <f t="shared" si="331"/>
        <v>216.40410739004136</v>
      </c>
      <c r="J516" s="514">
        <f t="shared" si="323"/>
        <v>188.1774846869925</v>
      </c>
      <c r="K516" s="507">
        <v>0.03</v>
      </c>
      <c r="L516" s="312" t="s">
        <v>19</v>
      </c>
      <c r="M516" s="513">
        <f t="shared" si="302"/>
        <v>210.10107513596247</v>
      </c>
      <c r="N516" s="513">
        <f t="shared" si="303"/>
        <v>182.69658707475</v>
      </c>
      <c r="O516" s="503">
        <v>5.5E-2</v>
      </c>
      <c r="P516" s="513">
        <f t="shared" si="324"/>
        <v>200.09626203424995</v>
      </c>
      <c r="Q516" s="513">
        <f t="shared" si="324"/>
        <v>173.99674959499998</v>
      </c>
      <c r="R516" s="503">
        <f t="shared" si="325"/>
        <v>5.4999999999999938E-2</v>
      </c>
      <c r="S516" s="513">
        <f t="shared" si="332"/>
        <v>189.66470334999997</v>
      </c>
      <c r="T516" s="513">
        <f t="shared" si="326"/>
        <v>164.92582899999999</v>
      </c>
      <c r="U516" s="515">
        <f t="shared" si="327"/>
        <v>5.4999999999999979E-2</v>
      </c>
      <c r="V516" s="316">
        <v>179.77696999999998</v>
      </c>
      <c r="W516" s="316">
        <v>156.3278</v>
      </c>
      <c r="X516" s="621">
        <v>9.0000000000000066E-2</v>
      </c>
    </row>
    <row r="517" spans="1:24" s="45" customFormat="1" ht="12.75" x14ac:dyDescent="0.2">
      <c r="A517" s="342" t="s">
        <v>655</v>
      </c>
      <c r="B517" s="312" t="s">
        <v>19</v>
      </c>
      <c r="C517" s="666">
        <f t="shared" si="328"/>
        <v>64.420109290462108</v>
      </c>
      <c r="D517" s="666">
        <f t="shared" si="329"/>
        <v>56.017486339532276</v>
      </c>
      <c r="E517" s="538">
        <v>0.06</v>
      </c>
      <c r="F517" s="668">
        <f t="shared" si="330"/>
        <v>60.773688009869915</v>
      </c>
      <c r="G517" s="670">
        <f t="shared" si="316"/>
        <v>52.846685225973843</v>
      </c>
      <c r="H517" s="803">
        <v>5.2999999999999999E-2</v>
      </c>
      <c r="I517" s="514">
        <f t="shared" si="331"/>
        <v>57.714803428176559</v>
      </c>
      <c r="J517" s="514">
        <f t="shared" si="323"/>
        <v>50.186785589718752</v>
      </c>
      <c r="K517" s="507">
        <v>0.03</v>
      </c>
      <c r="L517" s="312" t="s">
        <v>19</v>
      </c>
      <c r="M517" s="513">
        <f t="shared" si="302"/>
        <v>56.033789736093745</v>
      </c>
      <c r="N517" s="513">
        <f t="shared" si="303"/>
        <v>48.725034553124999</v>
      </c>
      <c r="O517" s="503">
        <v>5.5E-2</v>
      </c>
      <c r="P517" s="513">
        <f t="shared" si="324"/>
        <v>53.365514034374996</v>
      </c>
      <c r="Q517" s="513">
        <f t="shared" si="324"/>
        <v>46.4047948125</v>
      </c>
      <c r="R517" s="503">
        <f t="shared" si="325"/>
        <v>5.4999999999999986E-2</v>
      </c>
      <c r="S517" s="513">
        <f t="shared" si="332"/>
        <v>50.583425624999997</v>
      </c>
      <c r="T517" s="513">
        <f t="shared" si="326"/>
        <v>43.985587500000001</v>
      </c>
      <c r="U517" s="515">
        <f t="shared" si="327"/>
        <v>5.4999999999999966E-2</v>
      </c>
      <c r="V517" s="316">
        <v>47.946374999999996</v>
      </c>
      <c r="W517" s="316">
        <v>41.692500000000003</v>
      </c>
      <c r="X517" s="621">
        <v>9.0000000000000066E-2</v>
      </c>
    </row>
    <row r="518" spans="1:24" s="45" customFormat="1" ht="12.75" x14ac:dyDescent="0.2">
      <c r="A518" s="342" t="s">
        <v>658</v>
      </c>
      <c r="B518" s="312" t="s">
        <v>19</v>
      </c>
      <c r="C518" s="666">
        <f t="shared" si="328"/>
        <v>40.252042144890048</v>
      </c>
      <c r="D518" s="666">
        <f t="shared" si="329"/>
        <v>35.001775778165261</v>
      </c>
      <c r="E518" s="538">
        <v>0.06</v>
      </c>
      <c r="F518" s="668">
        <f t="shared" si="330"/>
        <v>37.973624664990609</v>
      </c>
      <c r="G518" s="670">
        <f t="shared" si="316"/>
        <v>33.020543186948359</v>
      </c>
      <c r="H518" s="803">
        <v>5.2999999999999999E-2</v>
      </c>
      <c r="I518" s="514">
        <f t="shared" si="331"/>
        <v>36.062321619174377</v>
      </c>
      <c r="J518" s="514">
        <f t="shared" si="323"/>
        <v>31.358540538412502</v>
      </c>
      <c r="K518" s="507">
        <v>0.03</v>
      </c>
      <c r="L518" s="312" t="s">
        <v>19</v>
      </c>
      <c r="M518" s="513">
        <f t="shared" si="302"/>
        <v>35.011962737062497</v>
      </c>
      <c r="N518" s="513">
        <f t="shared" si="303"/>
        <v>30.44518498875</v>
      </c>
      <c r="O518" s="503">
        <v>5.5E-2</v>
      </c>
      <c r="P518" s="513">
        <f t="shared" si="324"/>
        <v>33.344726416249998</v>
      </c>
      <c r="Q518" s="513">
        <f t="shared" si="324"/>
        <v>28.995414274999998</v>
      </c>
      <c r="R518" s="503">
        <f t="shared" si="325"/>
        <v>5.4999999999999924E-2</v>
      </c>
      <c r="S518" s="513">
        <f t="shared" si="332"/>
        <v>31.606375749999998</v>
      </c>
      <c r="T518" s="513">
        <f t="shared" si="326"/>
        <v>27.483805</v>
      </c>
      <c r="U518" s="515">
        <f t="shared" si="327"/>
        <v>5.4999999999999931E-2</v>
      </c>
      <c r="V518" s="316">
        <v>29.958649999999999</v>
      </c>
      <c r="W518" s="316">
        <v>26.051000000000002</v>
      </c>
      <c r="X518" s="621">
        <v>9.0000000000000149E-2</v>
      </c>
    </row>
    <row r="519" spans="1:24" s="45" customFormat="1" ht="12.75" x14ac:dyDescent="0.2">
      <c r="A519" s="342" t="s">
        <v>656</v>
      </c>
      <c r="B519" s="312" t="s">
        <v>19</v>
      </c>
      <c r="C519" s="666">
        <f t="shared" si="328"/>
        <v>80.520926148418141</v>
      </c>
      <c r="D519" s="666">
        <f t="shared" si="329"/>
        <v>70.018196650798387</v>
      </c>
      <c r="E519" s="538">
        <v>0.06</v>
      </c>
      <c r="F519" s="668">
        <f t="shared" si="330"/>
        <v>75.963137875866153</v>
      </c>
      <c r="G519" s="670">
        <f t="shared" si="316"/>
        <v>66.054902500753187</v>
      </c>
      <c r="H519" s="803">
        <v>5.2999999999999999E-2</v>
      </c>
      <c r="I519" s="514">
        <f t="shared" si="331"/>
        <v>72.139732075846311</v>
      </c>
      <c r="J519" s="514">
        <f t="shared" si="323"/>
        <v>62.730201805083752</v>
      </c>
      <c r="K519" s="507">
        <v>0.03</v>
      </c>
      <c r="L519" s="312" t="s">
        <v>19</v>
      </c>
      <c r="M519" s="513">
        <f t="shared" si="302"/>
        <v>70.038574830918748</v>
      </c>
      <c r="N519" s="513">
        <f t="shared" si="303"/>
        <v>60.903108548624999</v>
      </c>
      <c r="O519" s="503">
        <v>5.5E-2</v>
      </c>
      <c r="P519" s="513">
        <f t="shared" si="324"/>
        <v>66.70340460087499</v>
      </c>
      <c r="Q519" s="513">
        <f t="shared" si="324"/>
        <v>58.002960522499997</v>
      </c>
      <c r="R519" s="503">
        <f t="shared" si="325"/>
        <v>5.4999999999999945E-2</v>
      </c>
      <c r="S519" s="513">
        <f t="shared" si="332"/>
        <v>63.225975924999993</v>
      </c>
      <c r="T519" s="513">
        <f t="shared" si="326"/>
        <v>54.9791095</v>
      </c>
      <c r="U519" s="515">
        <f t="shared" si="327"/>
        <v>5.4999999999999931E-2</v>
      </c>
      <c r="V519" s="316">
        <v>59.929834999999997</v>
      </c>
      <c r="W519" s="316">
        <v>52.112900000000003</v>
      </c>
      <c r="X519" s="621">
        <v>9.0000000000000024E-2</v>
      </c>
    </row>
    <row r="520" spans="1:24" x14ac:dyDescent="0.2">
      <c r="A520" s="376"/>
      <c r="B520" s="255"/>
      <c r="C520" s="746"/>
      <c r="D520" s="746"/>
      <c r="E520" s="648"/>
      <c r="F520" s="579"/>
      <c r="G520" s="670"/>
      <c r="H520" s="803"/>
      <c r="I520" s="376"/>
      <c r="J520" s="376"/>
      <c r="K520" s="507"/>
      <c r="L520" s="255"/>
      <c r="M520" s="513"/>
      <c r="N520" s="513"/>
      <c r="O520" s="503"/>
      <c r="P520" s="516"/>
      <c r="Q520" s="516"/>
      <c r="R520" s="508"/>
      <c r="S520" s="516"/>
      <c r="T520" s="516"/>
      <c r="U520" s="255"/>
      <c r="V520" s="165"/>
      <c r="W520" s="165"/>
      <c r="X520" s="360"/>
    </row>
    <row r="521" spans="1:24" x14ac:dyDescent="0.2">
      <c r="A521" s="399" t="s">
        <v>552</v>
      </c>
      <c r="B521" s="312"/>
      <c r="C521" s="666"/>
      <c r="D521" s="666"/>
      <c r="E521" s="538"/>
      <c r="F521" s="780"/>
      <c r="G521" s="670"/>
      <c r="H521" s="803"/>
      <c r="I521" s="399"/>
      <c r="J521" s="399"/>
      <c r="K521" s="512"/>
      <c r="L521" s="312"/>
      <c r="M521" s="513"/>
      <c r="N521" s="513"/>
      <c r="O521" s="503"/>
      <c r="P521" s="513"/>
      <c r="Q521" s="516"/>
      <c r="R521" s="503"/>
      <c r="S521" s="513"/>
      <c r="T521" s="513"/>
      <c r="U521" s="312"/>
      <c r="V521" s="165"/>
      <c r="W521" s="165"/>
      <c r="X521" s="360"/>
    </row>
    <row r="522" spans="1:24" x14ac:dyDescent="0.2">
      <c r="A522" s="238" t="s">
        <v>553</v>
      </c>
      <c r="B522" s="312" t="s">
        <v>19</v>
      </c>
      <c r="C522" s="666">
        <f>D522*1.15</f>
        <v>14.978559607610938</v>
      </c>
      <c r="D522" s="666">
        <f>G522*1.06</f>
        <v>13.024834441400817</v>
      </c>
      <c r="E522" s="538">
        <v>0.06</v>
      </c>
      <c r="F522" s="668">
        <f>G522*1.15</f>
        <v>14.130716610953714</v>
      </c>
      <c r="G522" s="670">
        <f t="shared" si="316"/>
        <v>12.287579661698883</v>
      </c>
      <c r="H522" s="803">
        <v>5.2999999999999999E-2</v>
      </c>
      <c r="I522" s="513">
        <f t="shared" ref="I522:I527" si="333">J522*1.15</f>
        <v>13.419483961019672</v>
      </c>
      <c r="J522" s="513">
        <f>N522*1.03</f>
        <v>11.669116487843194</v>
      </c>
      <c r="K522" s="503">
        <v>0.03</v>
      </c>
      <c r="L522" s="312" t="s">
        <v>19</v>
      </c>
      <c r="M522" s="513">
        <f t="shared" si="302"/>
        <v>13.028625204873469</v>
      </c>
      <c r="N522" s="513">
        <v>11.329239308585626</v>
      </c>
      <c r="O522" s="503">
        <v>0</v>
      </c>
      <c r="P522" s="513">
        <f t="shared" ref="P522:Q527" si="334">S522*1.055</f>
        <v>13.028625204873469</v>
      </c>
      <c r="Q522" s="513">
        <f t="shared" si="334"/>
        <v>11.329239308585626</v>
      </c>
      <c r="R522" s="503">
        <f>(Q522-T522)/T522</f>
        <v>5.4999999999999945E-2</v>
      </c>
      <c r="S522" s="513">
        <f>T522*1.15</f>
        <v>12.349407777131251</v>
      </c>
      <c r="T522" s="513">
        <f t="shared" ref="T522:T527" si="335">W522*1.055</f>
        <v>10.738615458375001</v>
      </c>
      <c r="U522" s="515">
        <f t="shared" ref="U522:U527" si="336">(T522-W522)/W522</f>
        <v>5.4999999999999979E-2</v>
      </c>
      <c r="V522" s="257">
        <v>11.70559978875</v>
      </c>
      <c r="W522" s="257">
        <v>10.178782425000001</v>
      </c>
      <c r="X522" s="360">
        <v>9.0000000000000163E-2</v>
      </c>
    </row>
    <row r="523" spans="1:24" x14ac:dyDescent="0.2">
      <c r="A523" s="238" t="s">
        <v>554</v>
      </c>
      <c r="B523" s="312" t="s">
        <v>19</v>
      </c>
      <c r="C523" s="666">
        <f t="shared" ref="C523:C524" si="337">D523*1.15</f>
        <v>14.978559607610938</v>
      </c>
      <c r="D523" s="666">
        <f t="shared" ref="D523:D524" si="338">G523*1.06</f>
        <v>13.024834441400817</v>
      </c>
      <c r="E523" s="538">
        <v>0.06</v>
      </c>
      <c r="F523" s="668">
        <f t="shared" ref="F523:F527" si="339">G523*1.15</f>
        <v>14.130716610953714</v>
      </c>
      <c r="G523" s="670">
        <f t="shared" si="316"/>
        <v>12.287579661698883</v>
      </c>
      <c r="H523" s="803">
        <v>5.2999999999999999E-2</v>
      </c>
      <c r="I523" s="513">
        <f t="shared" si="333"/>
        <v>13.419483961019672</v>
      </c>
      <c r="J523" s="513">
        <f>N523*1.03</f>
        <v>11.669116487843194</v>
      </c>
      <c r="K523" s="503">
        <v>0.03</v>
      </c>
      <c r="L523" s="312" t="s">
        <v>19</v>
      </c>
      <c r="M523" s="513">
        <f t="shared" si="302"/>
        <v>13.028625204873469</v>
      </c>
      <c r="N523" s="513">
        <v>11.329239308585626</v>
      </c>
      <c r="O523" s="503">
        <v>0</v>
      </c>
      <c r="P523" s="513">
        <f t="shared" si="334"/>
        <v>13.028625204873469</v>
      </c>
      <c r="Q523" s="513">
        <f t="shared" si="334"/>
        <v>11.329239308585626</v>
      </c>
      <c r="R523" s="503">
        <f>(Q523-T523)/T523</f>
        <v>5.4999999999999945E-2</v>
      </c>
      <c r="S523" s="513">
        <f t="shared" ref="S523:S527" si="340">T523*1.15</f>
        <v>12.349407777131251</v>
      </c>
      <c r="T523" s="513">
        <f t="shared" si="335"/>
        <v>10.738615458375001</v>
      </c>
      <c r="U523" s="515">
        <f t="shared" si="336"/>
        <v>5.4999999999999979E-2</v>
      </c>
      <c r="V523" s="257">
        <v>11.70559978875</v>
      </c>
      <c r="W523" s="257">
        <v>10.178782425000001</v>
      </c>
      <c r="X523" s="360">
        <v>9.0000000000000163E-2</v>
      </c>
    </row>
    <row r="524" spans="1:24" ht="25.5" x14ac:dyDescent="0.2">
      <c r="A524" s="238" t="s">
        <v>555</v>
      </c>
      <c r="B524" s="312" t="s">
        <v>19</v>
      </c>
      <c r="C524" s="666">
        <f t="shared" si="337"/>
        <v>52.424958626638301</v>
      </c>
      <c r="D524" s="666">
        <f t="shared" si="338"/>
        <v>45.586920544902874</v>
      </c>
      <c r="E524" s="538">
        <v>0.06</v>
      </c>
      <c r="F524" s="668">
        <f t="shared" si="339"/>
        <v>49.457508138338014</v>
      </c>
      <c r="G524" s="670">
        <f t="shared" si="316"/>
        <v>43.006528815946105</v>
      </c>
      <c r="H524" s="803">
        <v>5.2999999999999999E-2</v>
      </c>
      <c r="I524" s="513">
        <f t="shared" si="333"/>
        <v>46.968193863568864</v>
      </c>
      <c r="J524" s="513">
        <f>N524*1.03</f>
        <v>40.841907707451192</v>
      </c>
      <c r="K524" s="503">
        <v>0.03</v>
      </c>
      <c r="L524" s="312" t="s">
        <v>19</v>
      </c>
      <c r="M524" s="513">
        <f t="shared" si="302"/>
        <v>45.600188217057145</v>
      </c>
      <c r="N524" s="513">
        <v>39.652337580049696</v>
      </c>
      <c r="O524" s="503">
        <v>0</v>
      </c>
      <c r="P524" s="513">
        <f t="shared" si="334"/>
        <v>45.600188217057145</v>
      </c>
      <c r="Q524" s="513">
        <f t="shared" si="334"/>
        <v>39.652337580049696</v>
      </c>
      <c r="R524" s="503">
        <f>(Q524-T524)/T524</f>
        <v>5.5000000000000007E-2</v>
      </c>
      <c r="S524" s="513">
        <f t="shared" si="340"/>
        <v>43.222927219959381</v>
      </c>
      <c r="T524" s="513">
        <f t="shared" si="335"/>
        <v>37.585154104312508</v>
      </c>
      <c r="U524" s="515">
        <f t="shared" si="336"/>
        <v>5.4999999999999979E-2</v>
      </c>
      <c r="V524" s="257">
        <v>40.96959926062501</v>
      </c>
      <c r="W524" s="257">
        <v>35.625738487500008</v>
      </c>
      <c r="X524" s="360">
        <v>9.0000000000000149E-2</v>
      </c>
    </row>
    <row r="525" spans="1:24" x14ac:dyDescent="0.2">
      <c r="A525" s="349" t="s">
        <v>552</v>
      </c>
      <c r="B525" s="312"/>
      <c r="C525" s="666"/>
      <c r="D525" s="666"/>
      <c r="E525" s="312"/>
      <c r="F525" s="668"/>
      <c r="G525" s="670"/>
      <c r="H525" s="803"/>
      <c r="I525" s="513"/>
      <c r="J525" s="513"/>
      <c r="K525" s="503"/>
      <c r="L525" s="312"/>
      <c r="M525" s="513"/>
      <c r="N525" s="513"/>
      <c r="O525" s="503"/>
      <c r="P525" s="513"/>
      <c r="Q525" s="513"/>
      <c r="R525" s="503"/>
      <c r="S525" s="513"/>
      <c r="T525" s="513"/>
      <c r="U525" s="515"/>
      <c r="V525" s="257"/>
      <c r="W525" s="257"/>
      <c r="X525" s="360"/>
    </row>
    <row r="526" spans="1:24" x14ac:dyDescent="0.2">
      <c r="A526" s="238" t="s">
        <v>556</v>
      </c>
      <c r="B526" s="312" t="s">
        <v>19</v>
      </c>
      <c r="C526" s="666">
        <f t="shared" ref="C526:C527" si="341">D526*1.15</f>
        <v>14.879644591334261</v>
      </c>
      <c r="D526" s="666">
        <f t="shared" ref="D526:D527" si="342">G526*1.053</f>
        <v>12.938821383768923</v>
      </c>
      <c r="E526" s="538">
        <v>0.06</v>
      </c>
      <c r="F526" s="668">
        <f t="shared" si="339"/>
        <v>14.130716610953714</v>
      </c>
      <c r="G526" s="670">
        <f t="shared" si="316"/>
        <v>12.287579661698883</v>
      </c>
      <c r="H526" s="803">
        <v>5.2999999999999999E-2</v>
      </c>
      <c r="I526" s="513">
        <f t="shared" si="333"/>
        <v>13.419483961019672</v>
      </c>
      <c r="J526" s="513">
        <f>N526*1.03</f>
        <v>11.669116487843194</v>
      </c>
      <c r="K526" s="503">
        <v>0.03</v>
      </c>
      <c r="L526" s="312" t="s">
        <v>19</v>
      </c>
      <c r="M526" s="513">
        <f t="shared" si="302"/>
        <v>13.028625204873469</v>
      </c>
      <c r="N526" s="513">
        <v>11.329239308585626</v>
      </c>
      <c r="O526" s="503">
        <v>0</v>
      </c>
      <c r="P526" s="513">
        <f t="shared" si="334"/>
        <v>13.028625204873469</v>
      </c>
      <c r="Q526" s="513">
        <f t="shared" si="334"/>
        <v>11.329239308585626</v>
      </c>
      <c r="R526" s="503">
        <f>(Q526-T526)/T526</f>
        <v>5.4999999999999945E-2</v>
      </c>
      <c r="S526" s="513">
        <f t="shared" si="340"/>
        <v>12.349407777131251</v>
      </c>
      <c r="T526" s="513">
        <f t="shared" si="335"/>
        <v>10.738615458375001</v>
      </c>
      <c r="U526" s="515">
        <f t="shared" si="336"/>
        <v>5.4999999999999979E-2</v>
      </c>
      <c r="V526" s="257">
        <v>11.70559978875</v>
      </c>
      <c r="W526" s="257">
        <v>10.178782425000001</v>
      </c>
      <c r="X526" s="360">
        <v>9.0000000000000163E-2</v>
      </c>
    </row>
    <row r="527" spans="1:24" x14ac:dyDescent="0.2">
      <c r="A527" s="238" t="s">
        <v>557</v>
      </c>
      <c r="B527" s="312" t="s">
        <v>19</v>
      </c>
      <c r="C527" s="666">
        <f t="shared" si="341"/>
        <v>126.45050279041358</v>
      </c>
      <c r="D527" s="666">
        <f t="shared" si="342"/>
        <v>109.95695894818573</v>
      </c>
      <c r="E527" s="538">
        <v>0.06</v>
      </c>
      <c r="F527" s="668">
        <f t="shared" si="339"/>
        <v>120.08594756924367</v>
      </c>
      <c r="G527" s="670">
        <f t="shared" si="316"/>
        <v>104.42256310369015</v>
      </c>
      <c r="H527" s="803">
        <v>5.2999999999999999E-2</v>
      </c>
      <c r="I527" s="513">
        <f t="shared" si="333"/>
        <v>114.04173558332732</v>
      </c>
      <c r="J527" s="513">
        <f>N527*1.03</f>
        <v>99.166726594197684</v>
      </c>
      <c r="K527" s="503">
        <v>0.03</v>
      </c>
      <c r="L527" s="312" t="s">
        <v>19</v>
      </c>
      <c r="M527" s="513">
        <f t="shared" si="302"/>
        <v>110.72013163429838</v>
      </c>
      <c r="N527" s="513">
        <v>96.278375334172509</v>
      </c>
      <c r="O527" s="503">
        <v>0</v>
      </c>
      <c r="P527" s="513">
        <f t="shared" si="334"/>
        <v>110.72013163429837</v>
      </c>
      <c r="Q527" s="513">
        <f t="shared" si="334"/>
        <v>96.278375334172509</v>
      </c>
      <c r="R527" s="503">
        <f>(Q527-T527)/T527</f>
        <v>5.4999999999999986E-2</v>
      </c>
      <c r="S527" s="513">
        <f t="shared" si="340"/>
        <v>104.947992070425</v>
      </c>
      <c r="T527" s="513">
        <f t="shared" si="335"/>
        <v>91.25912353950001</v>
      </c>
      <c r="U527" s="515">
        <f t="shared" si="336"/>
        <v>5.4999999999999938E-2</v>
      </c>
      <c r="V527" s="257">
        <v>99.476769735000005</v>
      </c>
      <c r="W527" s="257">
        <v>86.501538900000014</v>
      </c>
      <c r="X527" s="360">
        <v>9.0000000000000122E-2</v>
      </c>
    </row>
    <row r="528" spans="1:24" x14ac:dyDescent="0.2">
      <c r="A528" s="238" t="s">
        <v>558</v>
      </c>
      <c r="B528" s="312"/>
      <c r="C528" s="666"/>
      <c r="D528" s="666"/>
      <c r="E528" s="538"/>
      <c r="F528" s="780"/>
      <c r="G528" s="670"/>
      <c r="H528" s="803"/>
      <c r="I528" s="238"/>
      <c r="J528" s="238"/>
      <c r="K528" s="507"/>
      <c r="L528" s="312"/>
      <c r="M528" s="513"/>
      <c r="N528" s="513"/>
      <c r="O528" s="503"/>
      <c r="P528" s="513"/>
      <c r="Q528" s="513"/>
      <c r="R528" s="503"/>
      <c r="S528" s="513"/>
      <c r="T528" s="513"/>
      <c r="U528" s="554"/>
      <c r="V528" s="165"/>
      <c r="W528" s="165"/>
      <c r="X528" s="258"/>
    </row>
    <row r="529" spans="1:24" x14ac:dyDescent="0.2">
      <c r="A529" s="238"/>
      <c r="B529" s="312"/>
      <c r="C529" s="666"/>
      <c r="D529" s="666"/>
      <c r="E529" s="538"/>
      <c r="F529" s="780"/>
      <c r="G529" s="670"/>
      <c r="H529" s="803"/>
      <c r="I529" s="238"/>
      <c r="J529" s="238"/>
      <c r="K529" s="507"/>
      <c r="L529" s="312"/>
      <c r="M529" s="513"/>
      <c r="N529" s="513"/>
      <c r="O529" s="503"/>
      <c r="P529" s="513"/>
      <c r="Q529" s="516"/>
      <c r="R529" s="503"/>
      <c r="S529" s="513"/>
      <c r="T529" s="513"/>
      <c r="U529" s="312"/>
      <c r="V529" s="165"/>
      <c r="W529" s="165"/>
      <c r="X529" s="258"/>
    </row>
    <row r="530" spans="1:24" x14ac:dyDescent="0.2">
      <c r="A530" s="399" t="s">
        <v>583</v>
      </c>
      <c r="B530" s="38"/>
      <c r="C530" s="674"/>
      <c r="D530" s="674"/>
      <c r="E530" s="673"/>
      <c r="F530" s="792"/>
      <c r="G530" s="670"/>
      <c r="H530" s="803"/>
      <c r="I530" s="399"/>
      <c r="J530" s="399"/>
      <c r="K530" s="512"/>
      <c r="L530" s="38"/>
      <c r="M530" s="513"/>
      <c r="N530" s="513"/>
      <c r="O530" s="503"/>
      <c r="P530" s="622"/>
      <c r="Q530" s="516"/>
      <c r="R530" s="623"/>
      <c r="S530" s="513"/>
      <c r="T530" s="513"/>
      <c r="U530" s="312"/>
      <c r="V530" s="165"/>
      <c r="W530" s="165"/>
      <c r="X530" s="360"/>
    </row>
    <row r="531" spans="1:24" x14ac:dyDescent="0.2">
      <c r="A531" s="349" t="s">
        <v>584</v>
      </c>
      <c r="B531" s="38"/>
      <c r="C531" s="674"/>
      <c r="D531" s="674"/>
      <c r="E531" s="673"/>
      <c r="F531" s="792"/>
      <c r="G531" s="670"/>
      <c r="H531" s="803"/>
      <c r="I531" s="349"/>
      <c r="J531" s="349"/>
      <c r="K531" s="507"/>
      <c r="L531" s="38"/>
      <c r="M531" s="513"/>
      <c r="N531" s="513"/>
      <c r="O531" s="503"/>
      <c r="P531" s="622"/>
      <c r="Q531" s="516"/>
      <c r="R531" s="623"/>
      <c r="S531" s="513"/>
      <c r="T531" s="513"/>
      <c r="U531" s="312"/>
      <c r="V531" s="165"/>
      <c r="W531" s="165"/>
      <c r="X531" s="360"/>
    </row>
    <row r="532" spans="1:24" x14ac:dyDescent="0.2">
      <c r="A532" s="238" t="s">
        <v>585</v>
      </c>
      <c r="B532" s="38" t="s">
        <v>19</v>
      </c>
      <c r="C532" s="674">
        <f>D532*1.15</f>
        <v>775.0140591047608</v>
      </c>
      <c r="D532" s="674">
        <f t="shared" ref="D532:D543" si="343">G532*1.053</f>
        <v>673.92526878674857</v>
      </c>
      <c r="E532" s="673">
        <v>0.06</v>
      </c>
      <c r="F532" s="793">
        <f>G532*1.15</f>
        <v>736.00575413557533</v>
      </c>
      <c r="G532" s="670">
        <f t="shared" si="316"/>
        <v>640.00500359615251</v>
      </c>
      <c r="H532" s="803">
        <v>5.2999999999999999E-2</v>
      </c>
      <c r="I532" s="513">
        <f t="shared" ref="I532:I543" si="344">J532*1.15</f>
        <v>698.96083013824818</v>
      </c>
      <c r="J532" s="513">
        <f t="shared" ref="J532:J543" si="345">N532*1.03</f>
        <v>607.7920262071724</v>
      </c>
      <c r="K532" s="503">
        <v>0.03</v>
      </c>
      <c r="L532" s="38" t="s">
        <v>19</v>
      </c>
      <c r="M532" s="513">
        <f t="shared" si="302"/>
        <v>678.602747707037</v>
      </c>
      <c r="N532" s="513">
        <v>590.08934583220616</v>
      </c>
      <c r="O532" s="503">
        <v>0</v>
      </c>
      <c r="P532" s="513">
        <f t="shared" ref="P532:P543" si="346">S532*1.055</f>
        <v>678.602747707037</v>
      </c>
      <c r="Q532" s="513">
        <f t="shared" ref="Q532:Q543" si="347">T532*1.055</f>
        <v>590.08934583220616</v>
      </c>
      <c r="R532" s="515">
        <f t="shared" ref="R532:R543" si="348">(Q532-T532)/T532</f>
        <v>5.5000000000000028E-2</v>
      </c>
      <c r="S532" s="513">
        <f>T532*1.15</f>
        <v>643.22535327681237</v>
      </c>
      <c r="T532" s="513">
        <f t="shared" ref="T532:T558" si="349">W532*1.055</f>
        <v>559.3263941537499</v>
      </c>
      <c r="U532" s="515">
        <f t="shared" ref="U532:U558" si="350">(T532-W532)/W532</f>
        <v>5.4999999999999903E-2</v>
      </c>
      <c r="V532" s="257">
        <v>609.69227798749989</v>
      </c>
      <c r="W532" s="257">
        <v>530.16719824999996</v>
      </c>
      <c r="X532" s="360">
        <v>0.09</v>
      </c>
    </row>
    <row r="533" spans="1:24" x14ac:dyDescent="0.2">
      <c r="A533" s="238" t="s">
        <v>586</v>
      </c>
      <c r="B533" s="38" t="s">
        <v>19</v>
      </c>
      <c r="C533" s="674">
        <f t="shared" ref="C533:C543" si="351">D533*1.15</f>
        <v>775.01405910476069</v>
      </c>
      <c r="D533" s="674">
        <f t="shared" si="343"/>
        <v>673.92526878674846</v>
      </c>
      <c r="E533" s="673">
        <v>0.06</v>
      </c>
      <c r="F533" s="793">
        <f t="shared" ref="F533:F543" si="352">G533*1.15</f>
        <v>736.00575413557522</v>
      </c>
      <c r="G533" s="670">
        <f t="shared" si="316"/>
        <v>640.00500359615239</v>
      </c>
      <c r="H533" s="803">
        <v>5.2999999999999999E-2</v>
      </c>
      <c r="I533" s="513">
        <f t="shared" si="344"/>
        <v>698.96083013824807</v>
      </c>
      <c r="J533" s="513">
        <f t="shared" si="345"/>
        <v>607.79202620717228</v>
      </c>
      <c r="K533" s="503">
        <v>0.03</v>
      </c>
      <c r="L533" s="38" t="s">
        <v>19</v>
      </c>
      <c r="M533" s="513">
        <f t="shared" si="302"/>
        <v>678.60274770703688</v>
      </c>
      <c r="N533" s="513">
        <v>590.08934583220605</v>
      </c>
      <c r="O533" s="503">
        <v>0</v>
      </c>
      <c r="P533" s="513">
        <f t="shared" si="346"/>
        <v>678.602747707037</v>
      </c>
      <c r="Q533" s="513">
        <f t="shared" si="347"/>
        <v>590.08934583220616</v>
      </c>
      <c r="R533" s="515">
        <f t="shared" si="348"/>
        <v>5.5000000000000028E-2</v>
      </c>
      <c r="S533" s="513">
        <f t="shared" ref="S533:S540" si="353">T533*1.15</f>
        <v>643.22535327681237</v>
      </c>
      <c r="T533" s="513">
        <f t="shared" si="349"/>
        <v>559.3263941537499</v>
      </c>
      <c r="U533" s="515">
        <f t="shared" si="350"/>
        <v>5.4999999999999903E-2</v>
      </c>
      <c r="V533" s="257">
        <v>609.69227798749989</v>
      </c>
      <c r="W533" s="257">
        <v>530.16719824999996</v>
      </c>
      <c r="X533" s="360">
        <v>0.09</v>
      </c>
    </row>
    <row r="534" spans="1:24" x14ac:dyDescent="0.2">
      <c r="A534" s="238" t="s">
        <v>759</v>
      </c>
      <c r="B534" s="38" t="s">
        <v>19</v>
      </c>
      <c r="C534" s="674">
        <f t="shared" si="351"/>
        <v>2520.1258077525517</v>
      </c>
      <c r="D534" s="674">
        <f t="shared" si="343"/>
        <v>2191.4137458717842</v>
      </c>
      <c r="E534" s="673">
        <v>0.06</v>
      </c>
      <c r="F534" s="793">
        <f t="shared" si="352"/>
        <v>2393.2818687108756</v>
      </c>
      <c r="G534" s="670">
        <f t="shared" si="316"/>
        <v>2081.1146684442397</v>
      </c>
      <c r="H534" s="803">
        <v>5.2999999999999999E-2</v>
      </c>
      <c r="I534" s="513">
        <f t="shared" si="344"/>
        <v>2272.8222874747157</v>
      </c>
      <c r="J534" s="513">
        <f t="shared" si="345"/>
        <v>1976.3672064997529</v>
      </c>
      <c r="K534" s="503">
        <v>0.03</v>
      </c>
      <c r="L534" s="38" t="s">
        <v>19</v>
      </c>
      <c r="M534" s="513">
        <f t="shared" si="302"/>
        <v>2206.6235800725394</v>
      </c>
      <c r="N534" s="513">
        <v>1918.8031131065561</v>
      </c>
      <c r="O534" s="503">
        <v>0</v>
      </c>
      <c r="P534" s="513">
        <f t="shared" si="346"/>
        <v>2206.6235800725394</v>
      </c>
      <c r="Q534" s="513">
        <f t="shared" si="347"/>
        <v>1918.8031131065561</v>
      </c>
      <c r="R534" s="515">
        <f t="shared" si="348"/>
        <v>5.4999999999999945E-2</v>
      </c>
      <c r="S534" s="513">
        <f t="shared" si="353"/>
        <v>2091.5863318223123</v>
      </c>
      <c r="T534" s="513">
        <f t="shared" si="349"/>
        <v>1818.77072332375</v>
      </c>
      <c r="U534" s="515">
        <f t="shared" si="350"/>
        <v>5.4999999999999973E-2</v>
      </c>
      <c r="V534" s="257">
        <v>1982.5462860874998</v>
      </c>
      <c r="W534" s="257">
        <v>1723.95329225</v>
      </c>
      <c r="X534" s="360">
        <v>9.0000000000000094E-2</v>
      </c>
    </row>
    <row r="535" spans="1:24" x14ac:dyDescent="0.2">
      <c r="A535" s="238" t="s">
        <v>588</v>
      </c>
      <c r="B535" s="38" t="s">
        <v>19</v>
      </c>
      <c r="C535" s="674">
        <f t="shared" si="351"/>
        <v>328.09519664618017</v>
      </c>
      <c r="D535" s="674">
        <f t="shared" si="343"/>
        <v>285.30017099667845</v>
      </c>
      <c r="E535" s="673">
        <v>0.06</v>
      </c>
      <c r="F535" s="793">
        <f t="shared" si="352"/>
        <v>311.58138332970583</v>
      </c>
      <c r="G535" s="670">
        <f t="shared" si="316"/>
        <v>270.94033333017899</v>
      </c>
      <c r="H535" s="803">
        <v>5.2999999999999999E-2</v>
      </c>
      <c r="I535" s="513">
        <f t="shared" si="344"/>
        <v>295.89874960086024</v>
      </c>
      <c r="J535" s="513">
        <f t="shared" si="345"/>
        <v>257.30326052248716</v>
      </c>
      <c r="K535" s="503">
        <v>0.03</v>
      </c>
      <c r="L535" s="38" t="s">
        <v>19</v>
      </c>
      <c r="M535" s="513">
        <f t="shared" si="302"/>
        <v>287.28033941831086</v>
      </c>
      <c r="N535" s="513">
        <v>249.8089907985312</v>
      </c>
      <c r="O535" s="503">
        <v>0</v>
      </c>
      <c r="P535" s="513">
        <f t="shared" si="346"/>
        <v>287.28033941831086</v>
      </c>
      <c r="Q535" s="513">
        <f t="shared" si="347"/>
        <v>249.8089907985312</v>
      </c>
      <c r="R535" s="515">
        <f t="shared" si="348"/>
        <v>5.4999999999999882E-2</v>
      </c>
      <c r="S535" s="513">
        <f t="shared" si="353"/>
        <v>272.30363925906244</v>
      </c>
      <c r="T535" s="513">
        <f t="shared" si="349"/>
        <v>236.78577326874998</v>
      </c>
      <c r="U535" s="515">
        <f t="shared" si="350"/>
        <v>5.4999999999999973E-2</v>
      </c>
      <c r="V535" s="257">
        <v>258.10771493749996</v>
      </c>
      <c r="W535" s="257">
        <v>224.44149124999998</v>
      </c>
      <c r="X535" s="360">
        <v>9.0000000000000052E-2</v>
      </c>
    </row>
    <row r="536" spans="1:24" x14ac:dyDescent="0.2">
      <c r="A536" s="238" t="s">
        <v>589</v>
      </c>
      <c r="B536" s="38" t="s">
        <v>19</v>
      </c>
      <c r="C536" s="674">
        <f t="shared" si="351"/>
        <v>482.38861344735687</v>
      </c>
      <c r="D536" s="674">
        <f t="shared" si="343"/>
        <v>419.46835951944081</v>
      </c>
      <c r="E536" s="673">
        <v>0.06</v>
      </c>
      <c r="F536" s="793">
        <f t="shared" si="352"/>
        <v>458.10884467935131</v>
      </c>
      <c r="G536" s="670">
        <f t="shared" si="316"/>
        <v>398.35551711247945</v>
      </c>
      <c r="H536" s="803">
        <v>5.2999999999999999E-2</v>
      </c>
      <c r="I536" s="513">
        <f t="shared" si="344"/>
        <v>435.05113454829188</v>
      </c>
      <c r="J536" s="513">
        <f t="shared" si="345"/>
        <v>378.30533438981905</v>
      </c>
      <c r="K536" s="503">
        <v>0.03</v>
      </c>
      <c r="L536" s="38" t="s">
        <v>19</v>
      </c>
      <c r="M536" s="513">
        <f t="shared" si="302"/>
        <v>422.37974227989497</v>
      </c>
      <c r="N536" s="513">
        <v>367.28673241730002</v>
      </c>
      <c r="O536" s="503">
        <v>0</v>
      </c>
      <c r="P536" s="513">
        <f t="shared" si="346"/>
        <v>422.37974227989497</v>
      </c>
      <c r="Q536" s="513">
        <f t="shared" si="347"/>
        <v>367.28673241730002</v>
      </c>
      <c r="R536" s="515">
        <f t="shared" si="348"/>
        <v>5.4999999999999952E-2</v>
      </c>
      <c r="S536" s="513">
        <f t="shared" si="353"/>
        <v>400.359945289</v>
      </c>
      <c r="T536" s="513">
        <f t="shared" si="349"/>
        <v>348.13908286000003</v>
      </c>
      <c r="U536" s="515">
        <f t="shared" si="350"/>
        <v>5.4999999999999979E-2</v>
      </c>
      <c r="V536" s="257">
        <v>379.48809979999999</v>
      </c>
      <c r="W536" s="257">
        <v>329.98965200000004</v>
      </c>
      <c r="X536" s="360">
        <v>9.0000000000000163E-2</v>
      </c>
    </row>
    <row r="537" spans="1:24" x14ac:dyDescent="0.2">
      <c r="A537" s="238" t="s">
        <v>590</v>
      </c>
      <c r="B537" s="38" t="s">
        <v>19</v>
      </c>
      <c r="C537" s="674">
        <f t="shared" si="351"/>
        <v>2520.1258077525517</v>
      </c>
      <c r="D537" s="674">
        <f t="shared" si="343"/>
        <v>2191.4137458717842</v>
      </c>
      <c r="E537" s="673">
        <v>0.06</v>
      </c>
      <c r="F537" s="793">
        <f t="shared" si="352"/>
        <v>2393.2818687108756</v>
      </c>
      <c r="G537" s="670">
        <f t="shared" si="316"/>
        <v>2081.1146684442397</v>
      </c>
      <c r="H537" s="803">
        <v>5.2999999999999999E-2</v>
      </c>
      <c r="I537" s="513">
        <f t="shared" si="344"/>
        <v>2272.8222874747157</v>
      </c>
      <c r="J537" s="513">
        <f t="shared" si="345"/>
        <v>1976.3672064997529</v>
      </c>
      <c r="K537" s="503">
        <v>0.03</v>
      </c>
      <c r="L537" s="38" t="s">
        <v>19</v>
      </c>
      <c r="M537" s="513">
        <f t="shared" si="302"/>
        <v>2206.6235800725394</v>
      </c>
      <c r="N537" s="513">
        <v>1918.8031131065561</v>
      </c>
      <c r="O537" s="503">
        <v>0</v>
      </c>
      <c r="P537" s="513">
        <f t="shared" si="346"/>
        <v>2206.6235800725394</v>
      </c>
      <c r="Q537" s="513">
        <f t="shared" si="347"/>
        <v>1918.8031131065561</v>
      </c>
      <c r="R537" s="515">
        <f t="shared" si="348"/>
        <v>5.4999999999999945E-2</v>
      </c>
      <c r="S537" s="513">
        <f t="shared" si="353"/>
        <v>2091.5863318223123</v>
      </c>
      <c r="T537" s="513">
        <f t="shared" si="349"/>
        <v>1818.77072332375</v>
      </c>
      <c r="U537" s="515">
        <f t="shared" si="350"/>
        <v>5.4999999999999973E-2</v>
      </c>
      <c r="V537" s="257">
        <v>1982.5462860874998</v>
      </c>
      <c r="W537" s="257">
        <v>1723.95329225</v>
      </c>
      <c r="X537" s="360">
        <v>9.0000000000000094E-2</v>
      </c>
    </row>
    <row r="538" spans="1:24" x14ac:dyDescent="0.2">
      <c r="A538" s="238" t="s">
        <v>591</v>
      </c>
      <c r="B538" s="38" t="s">
        <v>19</v>
      </c>
      <c r="C538" s="674">
        <f t="shared" si="351"/>
        <v>1163.4078324318605</v>
      </c>
      <c r="D538" s="674">
        <f t="shared" si="343"/>
        <v>1011.658984723357</v>
      </c>
      <c r="E538" s="673">
        <v>0.06</v>
      </c>
      <c r="F538" s="793">
        <f t="shared" si="352"/>
        <v>1104.8507430501998</v>
      </c>
      <c r="G538" s="670">
        <f t="shared" si="316"/>
        <v>960.73977656539125</v>
      </c>
      <c r="H538" s="803">
        <v>5.2999999999999999E-2</v>
      </c>
      <c r="I538" s="513">
        <f t="shared" si="344"/>
        <v>1049.2409715576448</v>
      </c>
      <c r="J538" s="513">
        <f t="shared" si="345"/>
        <v>912.38345352838678</v>
      </c>
      <c r="K538" s="503">
        <v>0.03</v>
      </c>
      <c r="L538" s="38" t="s">
        <v>19</v>
      </c>
      <c r="M538" s="513">
        <f t="shared" si="302"/>
        <v>1018.6805549103348</v>
      </c>
      <c r="N538" s="513">
        <v>885.80917818289981</v>
      </c>
      <c r="O538" s="503">
        <v>0</v>
      </c>
      <c r="P538" s="513">
        <f t="shared" si="346"/>
        <v>1018.6805549103348</v>
      </c>
      <c r="Q538" s="513">
        <f t="shared" si="347"/>
        <v>885.80917818289981</v>
      </c>
      <c r="R538" s="515">
        <f t="shared" si="348"/>
        <v>5.4999999999999868E-2</v>
      </c>
      <c r="S538" s="513">
        <f t="shared" si="353"/>
        <v>965.57398569699978</v>
      </c>
      <c r="T538" s="513">
        <f t="shared" si="349"/>
        <v>839.62955277999993</v>
      </c>
      <c r="U538" s="515">
        <f t="shared" si="350"/>
        <v>5.4999999999999917E-2</v>
      </c>
      <c r="V538" s="257">
        <v>915.23600539999995</v>
      </c>
      <c r="W538" s="257">
        <v>795.85739599999999</v>
      </c>
      <c r="X538" s="360">
        <v>9.0000000000000135E-2</v>
      </c>
    </row>
    <row r="539" spans="1:24" x14ac:dyDescent="0.2">
      <c r="A539" s="238" t="s">
        <v>592</v>
      </c>
      <c r="B539" s="38" t="s">
        <v>19</v>
      </c>
      <c r="C539" s="674">
        <f t="shared" si="351"/>
        <v>971.87117709246888</v>
      </c>
      <c r="D539" s="674">
        <f t="shared" si="343"/>
        <v>845.10537138475559</v>
      </c>
      <c r="E539" s="673">
        <v>0.06</v>
      </c>
      <c r="F539" s="793">
        <f t="shared" si="352"/>
        <v>922.95458413339884</v>
      </c>
      <c r="G539" s="670">
        <f t="shared" si="316"/>
        <v>802.56920359425987</v>
      </c>
      <c r="H539" s="803">
        <v>5.2999999999999999E-2</v>
      </c>
      <c r="I539" s="513">
        <f t="shared" si="344"/>
        <v>876.5000798987644</v>
      </c>
      <c r="J539" s="513">
        <f t="shared" si="345"/>
        <v>762.17398252066471</v>
      </c>
      <c r="K539" s="503">
        <v>0.03</v>
      </c>
      <c r="L539" s="38" t="s">
        <v>19</v>
      </c>
      <c r="M539" s="513">
        <f t="shared" si="302"/>
        <v>850.97095135802363</v>
      </c>
      <c r="N539" s="513">
        <v>739.97474031132492</v>
      </c>
      <c r="O539" s="503">
        <v>0</v>
      </c>
      <c r="P539" s="513">
        <f t="shared" si="346"/>
        <v>850.97095135802363</v>
      </c>
      <c r="Q539" s="513">
        <f t="shared" si="347"/>
        <v>739.97474031132492</v>
      </c>
      <c r="R539" s="515">
        <f t="shared" si="348"/>
        <v>5.4999999999999945E-2</v>
      </c>
      <c r="S539" s="513">
        <f t="shared" si="353"/>
        <v>806.60753683224993</v>
      </c>
      <c r="T539" s="513">
        <f t="shared" si="349"/>
        <v>701.39785811499996</v>
      </c>
      <c r="U539" s="515">
        <f t="shared" si="350"/>
        <v>5.4999999999999966E-2</v>
      </c>
      <c r="V539" s="257">
        <v>764.55690694999987</v>
      </c>
      <c r="W539" s="257">
        <v>664.83209299999999</v>
      </c>
      <c r="X539" s="360">
        <v>9.0000000000000066E-2</v>
      </c>
    </row>
    <row r="540" spans="1:24" x14ac:dyDescent="0.2">
      <c r="A540" s="238" t="s">
        <v>593</v>
      </c>
      <c r="B540" s="38" t="s">
        <v>19</v>
      </c>
      <c r="C540" s="674">
        <f t="shared" si="351"/>
        <v>775.0140591047608</v>
      </c>
      <c r="D540" s="674">
        <f t="shared" si="343"/>
        <v>673.92526878674857</v>
      </c>
      <c r="E540" s="673">
        <v>0.06</v>
      </c>
      <c r="F540" s="793">
        <f t="shared" si="352"/>
        <v>736.00575413557533</v>
      </c>
      <c r="G540" s="670">
        <f t="shared" si="316"/>
        <v>640.00500359615251</v>
      </c>
      <c r="H540" s="803">
        <v>5.2999999999999999E-2</v>
      </c>
      <c r="I540" s="513">
        <f t="shared" si="344"/>
        <v>698.96083013824818</v>
      </c>
      <c r="J540" s="513">
        <f t="shared" si="345"/>
        <v>607.7920262071724</v>
      </c>
      <c r="K540" s="503">
        <v>0.03</v>
      </c>
      <c r="L540" s="38" t="s">
        <v>19</v>
      </c>
      <c r="M540" s="513">
        <f t="shared" si="302"/>
        <v>678.602747707037</v>
      </c>
      <c r="N540" s="513">
        <v>590.08934583220616</v>
      </c>
      <c r="O540" s="503">
        <v>0</v>
      </c>
      <c r="P540" s="513">
        <f t="shared" si="346"/>
        <v>678.602747707037</v>
      </c>
      <c r="Q540" s="513">
        <f t="shared" si="347"/>
        <v>590.08934583220616</v>
      </c>
      <c r="R540" s="515">
        <f t="shared" si="348"/>
        <v>5.5000000000000028E-2</v>
      </c>
      <c r="S540" s="513">
        <f t="shared" si="353"/>
        <v>643.22535327681237</v>
      </c>
      <c r="T540" s="513">
        <f t="shared" si="349"/>
        <v>559.3263941537499</v>
      </c>
      <c r="U540" s="515">
        <f t="shared" si="350"/>
        <v>5.4999999999999903E-2</v>
      </c>
      <c r="V540" s="257">
        <v>609.69227798749989</v>
      </c>
      <c r="W540" s="257">
        <v>530.16719824999996</v>
      </c>
      <c r="X540" s="360">
        <v>0.09</v>
      </c>
    </row>
    <row r="541" spans="1:24" x14ac:dyDescent="0.2">
      <c r="A541" s="238" t="s">
        <v>594</v>
      </c>
      <c r="B541" s="38" t="s">
        <v>19</v>
      </c>
      <c r="C541" s="674">
        <f t="shared" si="351"/>
        <v>2520.1258077525517</v>
      </c>
      <c r="D541" s="674">
        <f t="shared" si="343"/>
        <v>2191.4137458717842</v>
      </c>
      <c r="E541" s="673">
        <v>0.06</v>
      </c>
      <c r="F541" s="793">
        <f t="shared" si="352"/>
        <v>2393.2818687108756</v>
      </c>
      <c r="G541" s="670">
        <f t="shared" si="316"/>
        <v>2081.1146684442397</v>
      </c>
      <c r="H541" s="803">
        <v>5.2999999999999999E-2</v>
      </c>
      <c r="I541" s="513">
        <f t="shared" si="344"/>
        <v>2272.8222874747157</v>
      </c>
      <c r="J541" s="513">
        <f t="shared" si="345"/>
        <v>1976.3672064997529</v>
      </c>
      <c r="K541" s="503">
        <v>0.03</v>
      </c>
      <c r="L541" s="38" t="s">
        <v>19</v>
      </c>
      <c r="M541" s="513">
        <f t="shared" si="302"/>
        <v>2206.6235800725394</v>
      </c>
      <c r="N541" s="513">
        <v>1918.8031131065561</v>
      </c>
      <c r="O541" s="503">
        <v>0</v>
      </c>
      <c r="P541" s="513">
        <f t="shared" si="346"/>
        <v>2206.6235800725394</v>
      </c>
      <c r="Q541" s="513">
        <f t="shared" si="347"/>
        <v>1918.8031131065561</v>
      </c>
      <c r="R541" s="515">
        <f t="shared" si="348"/>
        <v>5.4999999999999945E-2</v>
      </c>
      <c r="S541" s="513">
        <f>T541*1.15</f>
        <v>2091.5863318223123</v>
      </c>
      <c r="T541" s="513">
        <f t="shared" si="349"/>
        <v>1818.77072332375</v>
      </c>
      <c r="U541" s="515">
        <f t="shared" si="350"/>
        <v>5.4999999999999973E-2</v>
      </c>
      <c r="V541" s="257">
        <v>1982.5462860874998</v>
      </c>
      <c r="W541" s="257">
        <v>1723.95329225</v>
      </c>
      <c r="X541" s="360">
        <v>9.0000000000000094E-2</v>
      </c>
    </row>
    <row r="542" spans="1:24" x14ac:dyDescent="0.2">
      <c r="A542" s="238" t="s">
        <v>595</v>
      </c>
      <c r="B542" s="38" t="s">
        <v>19</v>
      </c>
      <c r="C542" s="674">
        <f t="shared" si="351"/>
        <v>775.0140591047608</v>
      </c>
      <c r="D542" s="674">
        <f t="shared" si="343"/>
        <v>673.92526878674857</v>
      </c>
      <c r="E542" s="673">
        <v>0.06</v>
      </c>
      <c r="F542" s="793">
        <f t="shared" si="352"/>
        <v>736.00575413557533</v>
      </c>
      <c r="G542" s="670">
        <f t="shared" si="316"/>
        <v>640.00500359615251</v>
      </c>
      <c r="H542" s="803">
        <v>5.2999999999999999E-2</v>
      </c>
      <c r="I542" s="513">
        <f t="shared" si="344"/>
        <v>698.96083013824818</v>
      </c>
      <c r="J542" s="513">
        <f t="shared" si="345"/>
        <v>607.7920262071724</v>
      </c>
      <c r="K542" s="503">
        <v>0.03</v>
      </c>
      <c r="L542" s="38" t="s">
        <v>19</v>
      </c>
      <c r="M542" s="513">
        <f t="shared" si="302"/>
        <v>678.602747707037</v>
      </c>
      <c r="N542" s="513">
        <v>590.08934583220616</v>
      </c>
      <c r="O542" s="503">
        <v>0</v>
      </c>
      <c r="P542" s="513">
        <f t="shared" si="346"/>
        <v>678.602747707037</v>
      </c>
      <c r="Q542" s="513">
        <f t="shared" si="347"/>
        <v>590.08934583220616</v>
      </c>
      <c r="R542" s="515">
        <f t="shared" si="348"/>
        <v>5.5000000000000028E-2</v>
      </c>
      <c r="S542" s="513">
        <f t="shared" ref="S542:S558" si="354">T542*1.15</f>
        <v>643.22535327681237</v>
      </c>
      <c r="T542" s="513">
        <f t="shared" si="349"/>
        <v>559.3263941537499</v>
      </c>
      <c r="U542" s="515">
        <f t="shared" si="350"/>
        <v>5.4999999999999903E-2</v>
      </c>
      <c r="V542" s="257">
        <v>609.69227798749989</v>
      </c>
      <c r="W542" s="257">
        <v>530.16719824999996</v>
      </c>
      <c r="X542" s="360">
        <v>0.09</v>
      </c>
    </row>
    <row r="543" spans="1:24" x14ac:dyDescent="0.2">
      <c r="A543" s="238" t="s">
        <v>596</v>
      </c>
      <c r="B543" s="38" t="s">
        <v>19</v>
      </c>
      <c r="C543" s="674">
        <f t="shared" si="351"/>
        <v>328.09519664618017</v>
      </c>
      <c r="D543" s="674">
        <f t="shared" si="343"/>
        <v>285.30017099667845</v>
      </c>
      <c r="E543" s="673">
        <v>0.06</v>
      </c>
      <c r="F543" s="793">
        <f t="shared" si="352"/>
        <v>311.58138332970583</v>
      </c>
      <c r="G543" s="670">
        <f t="shared" si="316"/>
        <v>270.94033333017899</v>
      </c>
      <c r="H543" s="803">
        <v>5.2999999999999999E-2</v>
      </c>
      <c r="I543" s="513">
        <f t="shared" si="344"/>
        <v>295.89874960086024</v>
      </c>
      <c r="J543" s="513">
        <f t="shared" si="345"/>
        <v>257.30326052248716</v>
      </c>
      <c r="K543" s="503">
        <v>0.03</v>
      </c>
      <c r="L543" s="38" t="s">
        <v>19</v>
      </c>
      <c r="M543" s="513">
        <f t="shared" si="302"/>
        <v>287.28033941831086</v>
      </c>
      <c r="N543" s="513">
        <v>249.8089907985312</v>
      </c>
      <c r="O543" s="503">
        <v>0</v>
      </c>
      <c r="P543" s="513">
        <f t="shared" si="346"/>
        <v>287.28033941831086</v>
      </c>
      <c r="Q543" s="513">
        <f t="shared" si="347"/>
        <v>249.8089907985312</v>
      </c>
      <c r="R543" s="515">
        <f t="shared" si="348"/>
        <v>5.4999999999999882E-2</v>
      </c>
      <c r="S543" s="513">
        <f t="shared" si="354"/>
        <v>272.30363925906244</v>
      </c>
      <c r="T543" s="513">
        <f t="shared" si="349"/>
        <v>236.78577326874998</v>
      </c>
      <c r="U543" s="515">
        <f t="shared" si="350"/>
        <v>5.4999999999999973E-2</v>
      </c>
      <c r="V543" s="257">
        <v>258.10771493749996</v>
      </c>
      <c r="W543" s="257">
        <v>224.44149124999998</v>
      </c>
      <c r="X543" s="360">
        <v>9.0000000000000052E-2</v>
      </c>
    </row>
    <row r="544" spans="1:24" x14ac:dyDescent="0.2">
      <c r="A544" s="238"/>
      <c r="B544" s="38"/>
      <c r="C544" s="674"/>
      <c r="D544" s="674"/>
      <c r="E544" s="673"/>
      <c r="F544" s="794"/>
      <c r="G544" s="38"/>
      <c r="H544" s="809"/>
      <c r="I544" s="238"/>
      <c r="J544" s="238"/>
      <c r="K544" s="507"/>
      <c r="L544" s="38"/>
      <c r="M544" s="513"/>
      <c r="N544" s="513"/>
      <c r="O544" s="503"/>
      <c r="P544" s="513"/>
      <c r="Q544" s="513"/>
      <c r="R544" s="515"/>
      <c r="S544" s="513"/>
      <c r="T544" s="513"/>
      <c r="U544" s="515"/>
      <c r="V544" s="257"/>
      <c r="W544" s="257"/>
      <c r="X544" s="360"/>
    </row>
    <row r="545" spans="1:24" x14ac:dyDescent="0.2">
      <c r="A545" s="399" t="s">
        <v>597</v>
      </c>
      <c r="B545" s="38"/>
      <c r="C545" s="674"/>
      <c r="D545" s="674"/>
      <c r="E545" s="673"/>
      <c r="F545" s="794"/>
      <c r="G545" s="38"/>
      <c r="H545" s="809"/>
      <c r="I545" s="399"/>
      <c r="J545" s="399"/>
      <c r="K545" s="512"/>
      <c r="L545" s="38"/>
      <c r="M545" s="513"/>
      <c r="N545" s="513"/>
      <c r="O545" s="503"/>
      <c r="P545" s="513"/>
      <c r="Q545" s="513"/>
      <c r="R545" s="519"/>
      <c r="S545" s="513"/>
      <c r="T545" s="513"/>
      <c r="U545" s="312"/>
      <c r="V545" s="165"/>
      <c r="W545" s="165"/>
      <c r="X545" s="360"/>
    </row>
    <row r="546" spans="1:24" x14ac:dyDescent="0.2">
      <c r="A546" s="238" t="s">
        <v>590</v>
      </c>
      <c r="B546" s="38" t="s">
        <v>19</v>
      </c>
      <c r="C546" s="674">
        <f>D546*1.15</f>
        <v>1163.4078324318605</v>
      </c>
      <c r="D546" s="674">
        <f>G546*1.053</f>
        <v>1011.658984723357</v>
      </c>
      <c r="E546" s="673">
        <v>0.06</v>
      </c>
      <c r="F546" s="793">
        <f>G546*1.15</f>
        <v>1104.8507430501998</v>
      </c>
      <c r="G546" s="672">
        <f>J546*1.053</f>
        <v>960.73977656539125</v>
      </c>
      <c r="H546" s="809">
        <v>5.2999999999999999E-2</v>
      </c>
      <c r="I546" s="513">
        <f t="shared" ref="I546:I549" si="355">J546*1.15</f>
        <v>1049.2409715576448</v>
      </c>
      <c r="J546" s="513">
        <f>N546*1.03</f>
        <v>912.38345352838678</v>
      </c>
      <c r="K546" s="503">
        <v>0.03</v>
      </c>
      <c r="L546" s="38" t="s">
        <v>19</v>
      </c>
      <c r="M546" s="513">
        <f t="shared" ref="M546:M612" si="356">N546*1.15</f>
        <v>1018.6805549103348</v>
      </c>
      <c r="N546" s="513">
        <v>885.80917818289981</v>
      </c>
      <c r="O546" s="503">
        <v>0</v>
      </c>
      <c r="P546" s="513">
        <f t="shared" ref="P546:Q549" si="357">S546*1.055</f>
        <v>1018.6805549103348</v>
      </c>
      <c r="Q546" s="513">
        <f t="shared" si="357"/>
        <v>885.80917818289981</v>
      </c>
      <c r="R546" s="515">
        <f>(Q546-T546)/T546</f>
        <v>5.4999999999999868E-2</v>
      </c>
      <c r="S546" s="513">
        <f t="shared" si="354"/>
        <v>965.57398569699978</v>
      </c>
      <c r="T546" s="513">
        <f t="shared" si="349"/>
        <v>839.62955277999993</v>
      </c>
      <c r="U546" s="515">
        <f t="shared" si="350"/>
        <v>5.4999999999999917E-2</v>
      </c>
      <c r="V546" s="257">
        <v>915.23600539999995</v>
      </c>
      <c r="W546" s="257">
        <v>795.85739599999999</v>
      </c>
      <c r="X546" s="360">
        <v>9.0000000000000135E-2</v>
      </c>
    </row>
    <row r="547" spans="1:24" x14ac:dyDescent="0.2">
      <c r="A547" s="238" t="s">
        <v>592</v>
      </c>
      <c r="B547" s="38" t="s">
        <v>19</v>
      </c>
      <c r="C547" s="674">
        <f t="shared" ref="C547:C549" si="358">D547*1.15</f>
        <v>971.87117709246888</v>
      </c>
      <c r="D547" s="674">
        <f t="shared" ref="D547:D555" si="359">G547*1.053</f>
        <v>845.10537138475559</v>
      </c>
      <c r="E547" s="673">
        <v>0.06</v>
      </c>
      <c r="F547" s="793">
        <f t="shared" ref="F547:F549" si="360">G547*1.15</f>
        <v>922.95458413339884</v>
      </c>
      <c r="G547" s="672">
        <f t="shared" ref="G547:G558" si="361">J547*1.053</f>
        <v>802.56920359425987</v>
      </c>
      <c r="H547" s="809">
        <v>5.2999999999999999E-2</v>
      </c>
      <c r="I547" s="513">
        <f t="shared" si="355"/>
        <v>876.5000798987644</v>
      </c>
      <c r="J547" s="513">
        <f>N547*1.03</f>
        <v>762.17398252066471</v>
      </c>
      <c r="K547" s="503">
        <v>0.03</v>
      </c>
      <c r="L547" s="38" t="s">
        <v>19</v>
      </c>
      <c r="M547" s="513">
        <f t="shared" si="356"/>
        <v>850.97095135802363</v>
      </c>
      <c r="N547" s="513">
        <v>739.97474031132492</v>
      </c>
      <c r="O547" s="503">
        <v>0</v>
      </c>
      <c r="P547" s="513">
        <f t="shared" si="357"/>
        <v>850.97095135802363</v>
      </c>
      <c r="Q547" s="513">
        <f t="shared" si="357"/>
        <v>739.97474031132492</v>
      </c>
      <c r="R547" s="515">
        <f>(Q547-T547)/T547</f>
        <v>5.4999999999999945E-2</v>
      </c>
      <c r="S547" s="513">
        <f t="shared" si="354"/>
        <v>806.60753683224993</v>
      </c>
      <c r="T547" s="513">
        <f t="shared" si="349"/>
        <v>701.39785811499996</v>
      </c>
      <c r="U547" s="515">
        <f t="shared" si="350"/>
        <v>5.4999999999999966E-2</v>
      </c>
      <c r="V547" s="257">
        <v>764.55690694999987</v>
      </c>
      <c r="W547" s="257">
        <v>664.83209299999999</v>
      </c>
      <c r="X547" s="360">
        <v>9.0000000000000066E-2</v>
      </c>
    </row>
    <row r="548" spans="1:24" x14ac:dyDescent="0.2">
      <c r="A548" s="238" t="s">
        <v>598</v>
      </c>
      <c r="B548" s="38" t="s">
        <v>19</v>
      </c>
      <c r="C548" s="674">
        <f t="shared" si="358"/>
        <v>775.0140591047608</v>
      </c>
      <c r="D548" s="674">
        <f t="shared" si="359"/>
        <v>673.92526878674857</v>
      </c>
      <c r="E548" s="673">
        <v>0.06</v>
      </c>
      <c r="F548" s="793">
        <f t="shared" si="360"/>
        <v>736.00575413557533</v>
      </c>
      <c r="G548" s="672">
        <f t="shared" si="361"/>
        <v>640.00500359615251</v>
      </c>
      <c r="H548" s="809">
        <v>5.2999999999999999E-2</v>
      </c>
      <c r="I548" s="513">
        <f t="shared" si="355"/>
        <v>698.96083013824818</v>
      </c>
      <c r="J548" s="513">
        <f>N548*1.03</f>
        <v>607.7920262071724</v>
      </c>
      <c r="K548" s="503">
        <v>0.03</v>
      </c>
      <c r="L548" s="38" t="s">
        <v>19</v>
      </c>
      <c r="M548" s="513">
        <f t="shared" si="356"/>
        <v>678.602747707037</v>
      </c>
      <c r="N548" s="513">
        <v>590.08934583220616</v>
      </c>
      <c r="O548" s="503">
        <v>0</v>
      </c>
      <c r="P548" s="513">
        <f t="shared" si="357"/>
        <v>678.602747707037</v>
      </c>
      <c r="Q548" s="513">
        <f t="shared" si="357"/>
        <v>590.08934583220616</v>
      </c>
      <c r="R548" s="515">
        <f>(Q548-T548)/T548</f>
        <v>5.5000000000000028E-2</v>
      </c>
      <c r="S548" s="513">
        <f t="shared" si="354"/>
        <v>643.22535327681237</v>
      </c>
      <c r="T548" s="513">
        <f t="shared" si="349"/>
        <v>559.3263941537499</v>
      </c>
      <c r="U548" s="515">
        <f t="shared" si="350"/>
        <v>5.4999999999999903E-2</v>
      </c>
      <c r="V548" s="257">
        <v>609.69227798749989</v>
      </c>
      <c r="W548" s="257">
        <v>530.16719824999996</v>
      </c>
      <c r="X548" s="360">
        <v>0.09</v>
      </c>
    </row>
    <row r="549" spans="1:24" x14ac:dyDescent="0.2">
      <c r="A549" s="238" t="s">
        <v>596</v>
      </c>
      <c r="B549" s="38" t="s">
        <v>19</v>
      </c>
      <c r="C549" s="674">
        <f t="shared" si="358"/>
        <v>775.0140591047608</v>
      </c>
      <c r="D549" s="674">
        <f t="shared" si="359"/>
        <v>673.92526878674857</v>
      </c>
      <c r="E549" s="673">
        <v>0.06</v>
      </c>
      <c r="F549" s="793">
        <f t="shared" si="360"/>
        <v>736.00575413557533</v>
      </c>
      <c r="G549" s="672">
        <f t="shared" si="361"/>
        <v>640.00500359615251</v>
      </c>
      <c r="H549" s="809">
        <v>5.2999999999999999E-2</v>
      </c>
      <c r="I549" s="513">
        <f t="shared" si="355"/>
        <v>698.96083013824818</v>
      </c>
      <c r="J549" s="513">
        <f>N549*1.03</f>
        <v>607.7920262071724</v>
      </c>
      <c r="K549" s="503">
        <v>0.03</v>
      </c>
      <c r="L549" s="38" t="s">
        <v>19</v>
      </c>
      <c r="M549" s="513">
        <f t="shared" si="356"/>
        <v>678.602747707037</v>
      </c>
      <c r="N549" s="513">
        <v>590.08934583220616</v>
      </c>
      <c r="O549" s="503">
        <v>0</v>
      </c>
      <c r="P549" s="513">
        <f t="shared" si="357"/>
        <v>678.602747707037</v>
      </c>
      <c r="Q549" s="513">
        <f t="shared" si="357"/>
        <v>590.08934583220616</v>
      </c>
      <c r="R549" s="515">
        <f>(Q549-T549)/T549</f>
        <v>5.5000000000000028E-2</v>
      </c>
      <c r="S549" s="513">
        <f t="shared" si="354"/>
        <v>643.22535327681237</v>
      </c>
      <c r="T549" s="513">
        <f t="shared" si="349"/>
        <v>559.3263941537499</v>
      </c>
      <c r="U549" s="515">
        <f t="shared" si="350"/>
        <v>5.4999999999999903E-2</v>
      </c>
      <c r="V549" s="257">
        <v>609.69227798749989</v>
      </c>
      <c r="W549" s="257">
        <v>530.16719824999996</v>
      </c>
      <c r="X549" s="360">
        <v>0.09</v>
      </c>
    </row>
    <row r="550" spans="1:24" x14ac:dyDescent="0.2">
      <c r="A550" s="399" t="s">
        <v>599</v>
      </c>
      <c r="B550" s="38"/>
      <c r="C550" s="674"/>
      <c r="D550" s="674">
        <f t="shared" si="359"/>
        <v>0</v>
      </c>
      <c r="E550" s="673">
        <v>0.06</v>
      </c>
      <c r="F550" s="792"/>
      <c r="G550" s="672">
        <f t="shared" si="361"/>
        <v>0</v>
      </c>
      <c r="H550" s="809">
        <v>5.2999999999999999E-2</v>
      </c>
      <c r="I550" s="513"/>
      <c r="J550" s="513"/>
      <c r="K550" s="503"/>
      <c r="L550" s="38"/>
      <c r="M550" s="513"/>
      <c r="N550" s="513"/>
      <c r="O550" s="503"/>
      <c r="P550" s="513"/>
      <c r="Q550" s="513"/>
      <c r="R550" s="519"/>
      <c r="S550" s="513"/>
      <c r="T550" s="513"/>
      <c r="U550" s="312"/>
      <c r="V550" s="165"/>
      <c r="W550" s="165"/>
      <c r="X550" s="360"/>
    </row>
    <row r="551" spans="1:24" x14ac:dyDescent="0.2">
      <c r="A551" s="238" t="s">
        <v>600</v>
      </c>
      <c r="B551" s="38" t="s">
        <v>19</v>
      </c>
      <c r="C551" s="674">
        <f t="shared" ref="C551:C554" si="362">D551*1.15</f>
        <v>4.9657651384286732</v>
      </c>
      <c r="D551" s="674">
        <f t="shared" si="359"/>
        <v>4.3180566421118902</v>
      </c>
      <c r="E551" s="673">
        <v>0.06</v>
      </c>
      <c r="F551" s="793">
        <f t="shared" ref="F551:F554" si="363">G551*1.15</f>
        <v>4.7158263422874391</v>
      </c>
      <c r="G551" s="672">
        <f t="shared" si="361"/>
        <v>4.1007185585108168</v>
      </c>
      <c r="H551" s="809">
        <v>5.2999999999999999E-2</v>
      </c>
      <c r="I551" s="513">
        <f t="shared" ref="I551:I555" si="364">J551*1.15</f>
        <v>4.478467561526533</v>
      </c>
      <c r="J551" s="513">
        <f>N551*1.03</f>
        <v>3.8943196187187246</v>
      </c>
      <c r="K551" s="503">
        <v>0.03</v>
      </c>
      <c r="L551" s="38" t="s">
        <v>19</v>
      </c>
      <c r="M551" s="513">
        <f t="shared" si="356"/>
        <v>4.3480267587636243</v>
      </c>
      <c r="N551" s="513">
        <v>3.7808928337074996</v>
      </c>
      <c r="O551" s="503">
        <v>0</v>
      </c>
      <c r="P551" s="513">
        <f t="shared" ref="P551:Q555" si="365">S551*1.055</f>
        <v>4.3480267587636243</v>
      </c>
      <c r="Q551" s="513">
        <f t="shared" si="365"/>
        <v>3.7808928337074996</v>
      </c>
      <c r="R551" s="515">
        <f>(Q551-T551)/T551</f>
        <v>5.4999999999999993E-2</v>
      </c>
      <c r="S551" s="513">
        <f t="shared" si="354"/>
        <v>4.1213523779749996</v>
      </c>
      <c r="T551" s="513">
        <f t="shared" si="349"/>
        <v>3.5837846764999997</v>
      </c>
      <c r="U551" s="515">
        <f t="shared" si="350"/>
        <v>5.4999999999999993E-2</v>
      </c>
      <c r="V551" s="257">
        <v>3.9064951449999992</v>
      </c>
      <c r="W551" s="257">
        <v>3.3969522999999997</v>
      </c>
      <c r="X551" s="360">
        <v>9.0000000000000038E-2</v>
      </c>
    </row>
    <row r="552" spans="1:24" x14ac:dyDescent="0.2">
      <c r="A552" s="238" t="s">
        <v>601</v>
      </c>
      <c r="B552" s="38" t="s">
        <v>19</v>
      </c>
      <c r="C552" s="674">
        <f t="shared" si="362"/>
        <v>4.9657651384286732</v>
      </c>
      <c r="D552" s="674">
        <f t="shared" si="359"/>
        <v>4.3180566421118902</v>
      </c>
      <c r="E552" s="673">
        <v>0.06</v>
      </c>
      <c r="F552" s="793">
        <f t="shared" si="363"/>
        <v>4.7158263422874391</v>
      </c>
      <c r="G552" s="672">
        <f t="shared" si="361"/>
        <v>4.1007185585108168</v>
      </c>
      <c r="H552" s="809">
        <v>5.2999999999999999E-2</v>
      </c>
      <c r="I552" s="513">
        <f t="shared" si="364"/>
        <v>4.478467561526533</v>
      </c>
      <c r="J552" s="513">
        <f>N552*1.03</f>
        <v>3.8943196187187246</v>
      </c>
      <c r="K552" s="503">
        <v>0.03</v>
      </c>
      <c r="L552" s="38" t="s">
        <v>19</v>
      </c>
      <c r="M552" s="513">
        <f t="shared" si="356"/>
        <v>4.3480267587636243</v>
      </c>
      <c r="N552" s="513">
        <v>3.7808928337074996</v>
      </c>
      <c r="O552" s="503">
        <v>0</v>
      </c>
      <c r="P552" s="513">
        <f t="shared" si="365"/>
        <v>4.3480267587636243</v>
      </c>
      <c r="Q552" s="513">
        <f t="shared" si="365"/>
        <v>3.7808928337074996</v>
      </c>
      <c r="R552" s="515">
        <f>(Q552-T552)/T552</f>
        <v>5.4999999999999993E-2</v>
      </c>
      <c r="S552" s="513">
        <f t="shared" si="354"/>
        <v>4.1213523779749996</v>
      </c>
      <c r="T552" s="513">
        <f t="shared" si="349"/>
        <v>3.5837846764999997</v>
      </c>
      <c r="U552" s="515">
        <f t="shared" si="350"/>
        <v>5.4999999999999993E-2</v>
      </c>
      <c r="V552" s="257">
        <v>3.9064951449999992</v>
      </c>
      <c r="W552" s="257">
        <v>3.3969522999999997</v>
      </c>
      <c r="X552" s="360">
        <v>9.0000000000000038E-2</v>
      </c>
    </row>
    <row r="553" spans="1:24" x14ac:dyDescent="0.2">
      <c r="A553" s="238" t="s">
        <v>602</v>
      </c>
      <c r="B553" s="38" t="s">
        <v>19</v>
      </c>
      <c r="C553" s="674">
        <f t="shared" si="362"/>
        <v>4.9657651384286732</v>
      </c>
      <c r="D553" s="674">
        <f t="shared" si="359"/>
        <v>4.3180566421118902</v>
      </c>
      <c r="E553" s="673">
        <v>0.06</v>
      </c>
      <c r="F553" s="793">
        <f t="shared" si="363"/>
        <v>4.7158263422874391</v>
      </c>
      <c r="G553" s="672">
        <f t="shared" si="361"/>
        <v>4.1007185585108168</v>
      </c>
      <c r="H553" s="809">
        <v>5.2999999999999999E-2</v>
      </c>
      <c r="I553" s="513">
        <f t="shared" si="364"/>
        <v>4.478467561526533</v>
      </c>
      <c r="J553" s="513">
        <f>N553*1.03</f>
        <v>3.8943196187187246</v>
      </c>
      <c r="K553" s="503">
        <v>0.03</v>
      </c>
      <c r="L553" s="38" t="s">
        <v>19</v>
      </c>
      <c r="M553" s="513">
        <f t="shared" si="356"/>
        <v>4.3480267587636243</v>
      </c>
      <c r="N553" s="513">
        <v>3.7808928337074996</v>
      </c>
      <c r="O553" s="503">
        <v>0</v>
      </c>
      <c r="P553" s="513">
        <f t="shared" si="365"/>
        <v>4.3480267587636243</v>
      </c>
      <c r="Q553" s="513">
        <f t="shared" si="365"/>
        <v>3.7808928337074996</v>
      </c>
      <c r="R553" s="515">
        <f>(Q553-T553)/T553</f>
        <v>5.4999999999999993E-2</v>
      </c>
      <c r="S553" s="513">
        <f t="shared" si="354"/>
        <v>4.1213523779749996</v>
      </c>
      <c r="T553" s="513">
        <f t="shared" si="349"/>
        <v>3.5837846764999997</v>
      </c>
      <c r="U553" s="515">
        <f t="shared" si="350"/>
        <v>5.4999999999999993E-2</v>
      </c>
      <c r="V553" s="257">
        <v>3.9064951449999992</v>
      </c>
      <c r="W553" s="257">
        <v>3.3969522999999997</v>
      </c>
      <c r="X553" s="360">
        <v>9.0000000000000038E-2</v>
      </c>
    </row>
    <row r="554" spans="1:24" x14ac:dyDescent="0.2">
      <c r="A554" s="238" t="s">
        <v>603</v>
      </c>
      <c r="B554" s="38" t="s">
        <v>19</v>
      </c>
      <c r="C554" s="674">
        <f t="shared" si="362"/>
        <v>549.78114032603162</v>
      </c>
      <c r="D554" s="674">
        <f t="shared" si="359"/>
        <v>478.07055680524496</v>
      </c>
      <c r="E554" s="673">
        <v>0.06</v>
      </c>
      <c r="F554" s="793">
        <f t="shared" si="363"/>
        <v>522.10934503896647</v>
      </c>
      <c r="G554" s="672">
        <f t="shared" si="361"/>
        <v>454.00812612084047</v>
      </c>
      <c r="H554" s="809">
        <v>5.2999999999999999E-2</v>
      </c>
      <c r="I554" s="513">
        <f t="shared" si="364"/>
        <v>495.83033716900906</v>
      </c>
      <c r="J554" s="513">
        <f>N554*1.03</f>
        <v>431.1568149295731</v>
      </c>
      <c r="K554" s="503">
        <v>0.03</v>
      </c>
      <c r="L554" s="38" t="s">
        <v>19</v>
      </c>
      <c r="M554" s="513">
        <f t="shared" si="356"/>
        <v>481.38867686311551</v>
      </c>
      <c r="N554" s="513">
        <v>418.59884944618744</v>
      </c>
      <c r="O554" s="503">
        <v>0</v>
      </c>
      <c r="P554" s="513">
        <f t="shared" si="365"/>
        <v>481.38867686311551</v>
      </c>
      <c r="Q554" s="513">
        <f t="shared" si="365"/>
        <v>418.59884944618744</v>
      </c>
      <c r="R554" s="515">
        <f>(Q554-T554)/T554</f>
        <v>5.4999999999999993E-2</v>
      </c>
      <c r="S554" s="513">
        <f t="shared" si="354"/>
        <v>456.29258470437492</v>
      </c>
      <c r="T554" s="513">
        <f t="shared" si="349"/>
        <v>396.77616061249995</v>
      </c>
      <c r="U554" s="515">
        <f t="shared" si="350"/>
        <v>5.4999999999999931E-2</v>
      </c>
      <c r="V554" s="257">
        <v>432.50481962499993</v>
      </c>
      <c r="W554" s="257">
        <v>376.09114749999998</v>
      </c>
      <c r="X554" s="360">
        <v>9.0000000000000066E-2</v>
      </c>
    </row>
    <row r="555" spans="1:24" x14ac:dyDescent="0.2">
      <c r="A555" s="238" t="s">
        <v>604</v>
      </c>
      <c r="B555" s="38" t="s">
        <v>19</v>
      </c>
      <c r="C555" s="674">
        <f>D555*1.15</f>
        <v>549.78114032603162</v>
      </c>
      <c r="D555" s="674">
        <f t="shared" si="359"/>
        <v>478.07055680524496</v>
      </c>
      <c r="E555" s="673">
        <v>0.06</v>
      </c>
      <c r="F555" s="793">
        <f>G555*1.15</f>
        <v>522.10934503896647</v>
      </c>
      <c r="G555" s="672">
        <f t="shared" si="361"/>
        <v>454.00812612084047</v>
      </c>
      <c r="H555" s="809">
        <v>5.2999999999999999E-2</v>
      </c>
      <c r="I555" s="513">
        <f t="shared" si="364"/>
        <v>495.83033716900906</v>
      </c>
      <c r="J555" s="513">
        <f>N555*1.03</f>
        <v>431.1568149295731</v>
      </c>
      <c r="K555" s="503">
        <v>0.03</v>
      </c>
      <c r="L555" s="38" t="s">
        <v>19</v>
      </c>
      <c r="M555" s="513">
        <f t="shared" si="356"/>
        <v>481.38867686311551</v>
      </c>
      <c r="N555" s="513">
        <v>418.59884944618744</v>
      </c>
      <c r="O555" s="503">
        <v>0</v>
      </c>
      <c r="P555" s="513">
        <f t="shared" si="365"/>
        <v>481.38867686311551</v>
      </c>
      <c r="Q555" s="513">
        <f t="shared" si="365"/>
        <v>418.59884944618744</v>
      </c>
      <c r="R555" s="515">
        <f>(Q555-T555)/T555</f>
        <v>5.4999999999999993E-2</v>
      </c>
      <c r="S555" s="513">
        <f t="shared" si="354"/>
        <v>456.29258470437492</v>
      </c>
      <c r="T555" s="513">
        <f t="shared" si="349"/>
        <v>396.77616061249995</v>
      </c>
      <c r="U555" s="515">
        <f t="shared" si="350"/>
        <v>5.4999999999999931E-2</v>
      </c>
      <c r="V555" s="257">
        <v>432.50481962499993</v>
      </c>
      <c r="W555" s="257">
        <v>376.09114749999998</v>
      </c>
      <c r="X555" s="360">
        <v>9.0000000000000066E-2</v>
      </c>
    </row>
    <row r="556" spans="1:24" x14ac:dyDescent="0.2">
      <c r="A556" s="238" t="s">
        <v>605</v>
      </c>
      <c r="B556" s="38"/>
      <c r="C556" s="674"/>
      <c r="D556" s="674"/>
      <c r="E556" s="673"/>
      <c r="F556" s="792"/>
      <c r="G556" s="672"/>
      <c r="H556" s="809"/>
      <c r="I556" s="513"/>
      <c r="J556" s="513"/>
      <c r="K556" s="503"/>
      <c r="L556" s="38"/>
      <c r="M556" s="513"/>
      <c r="N556" s="513"/>
      <c r="O556" s="503"/>
      <c r="P556" s="513"/>
      <c r="Q556" s="513"/>
      <c r="R556" s="519"/>
      <c r="S556" s="513"/>
      <c r="T556" s="513"/>
      <c r="U556" s="312"/>
      <c r="V556" s="165"/>
      <c r="W556" s="165"/>
      <c r="X556" s="360"/>
    </row>
    <row r="557" spans="1:24" x14ac:dyDescent="0.2">
      <c r="A557" s="238" t="s">
        <v>743</v>
      </c>
      <c r="B557" s="38" t="s">
        <v>45</v>
      </c>
      <c r="C557" s="674"/>
      <c r="D557" s="674">
        <f t="shared" ref="D557:D558" si="366">G557*1.053</f>
        <v>1947.7519782097559</v>
      </c>
      <c r="E557" s="673">
        <v>0.06</v>
      </c>
      <c r="F557" s="793"/>
      <c r="G557" s="672">
        <f t="shared" si="361"/>
        <v>1849.7169783568434</v>
      </c>
      <c r="H557" s="809">
        <v>5.2999999999999999E-2</v>
      </c>
      <c r="I557" s="513"/>
      <c r="J557" s="513">
        <f>N557*1.03</f>
        <v>1756.616313729196</v>
      </c>
      <c r="K557" s="503">
        <v>0.03</v>
      </c>
      <c r="L557" s="38" t="s">
        <v>45</v>
      </c>
      <c r="M557" s="513"/>
      <c r="N557" s="513">
        <v>1705.4527317759184</v>
      </c>
      <c r="O557" s="503">
        <v>0</v>
      </c>
      <c r="P557" s="513"/>
      <c r="Q557" s="513">
        <f>T557*1.055</f>
        <v>1705.4527317759184</v>
      </c>
      <c r="R557" s="515">
        <f>(Q557-T557)/T557</f>
        <v>5.4999999999999896E-2</v>
      </c>
      <c r="S557" s="513"/>
      <c r="T557" s="513">
        <f t="shared" si="349"/>
        <v>1616.5428737212499</v>
      </c>
      <c r="U557" s="515">
        <f t="shared" si="350"/>
        <v>5.4999999999999931E-2</v>
      </c>
      <c r="V557" s="257">
        <v>1532.26812675</v>
      </c>
      <c r="W557" s="257">
        <v>1532.26812675</v>
      </c>
      <c r="X557" s="360">
        <v>9.0000000000000135E-2</v>
      </c>
    </row>
    <row r="558" spans="1:24" x14ac:dyDescent="0.2">
      <c r="A558" s="235" t="s">
        <v>607</v>
      </c>
      <c r="B558" s="38" t="s">
        <v>19</v>
      </c>
      <c r="C558" s="674">
        <f>D558*1.15</f>
        <v>828.21868558792517</v>
      </c>
      <c r="D558" s="674">
        <f t="shared" si="366"/>
        <v>720.19016138080451</v>
      </c>
      <c r="E558" s="673">
        <v>0.06</v>
      </c>
      <c r="F558" s="793">
        <f>G558*1.15</f>
        <v>786.53246494579787</v>
      </c>
      <c r="G558" s="672">
        <f t="shared" si="361"/>
        <v>683.94127386591128</v>
      </c>
      <c r="H558" s="809">
        <v>5.2999999999999999E-2</v>
      </c>
      <c r="I558" s="513">
        <f>J558*1.15</f>
        <v>746.94441115460393</v>
      </c>
      <c r="J558" s="513">
        <f>N558*1.03</f>
        <v>649.51687926487307</v>
      </c>
      <c r="K558" s="503">
        <v>0.03</v>
      </c>
      <c r="L558" s="38" t="s">
        <v>19</v>
      </c>
      <c r="M558" s="513">
        <f t="shared" si="356"/>
        <v>725.18874869379022</v>
      </c>
      <c r="N558" s="513">
        <v>630.5989119076437</v>
      </c>
      <c r="O558" s="503">
        <v>0</v>
      </c>
      <c r="P558" s="513">
        <f>S558*1.055</f>
        <v>725.1887486937901</v>
      </c>
      <c r="Q558" s="513">
        <f>T558*1.055</f>
        <v>630.5989119076437</v>
      </c>
      <c r="R558" s="515">
        <f>(Q558-T558)/T558</f>
        <v>5.4999999999999979E-2</v>
      </c>
      <c r="S558" s="513">
        <f t="shared" si="354"/>
        <v>687.38270018368735</v>
      </c>
      <c r="T558" s="513">
        <f t="shared" si="349"/>
        <v>597.72408711624996</v>
      </c>
      <c r="U558" s="515">
        <f t="shared" si="350"/>
        <v>5.5000000000000021E-2</v>
      </c>
      <c r="V558" s="257">
        <v>651.54758311249986</v>
      </c>
      <c r="W558" s="257">
        <v>566.56311574999995</v>
      </c>
      <c r="X558" s="360">
        <v>9.0000000000000066E-2</v>
      </c>
    </row>
    <row r="559" spans="1:24" x14ac:dyDescent="0.2">
      <c r="A559" s="235"/>
      <c r="B559" s="38"/>
      <c r="C559" s="674"/>
      <c r="D559" s="674"/>
      <c r="E559" s="38"/>
      <c r="F559" s="794"/>
      <c r="G559" s="38"/>
      <c r="H559" s="809"/>
      <c r="I559" s="235"/>
      <c r="J559" s="235"/>
      <c r="K559" s="512"/>
      <c r="L559" s="38"/>
      <c r="M559" s="513"/>
      <c r="N559" s="513"/>
      <c r="O559" s="503"/>
      <c r="P559" s="513"/>
      <c r="Q559" s="513"/>
      <c r="R559" s="519"/>
      <c r="S559" s="513"/>
      <c r="T559" s="513"/>
      <c r="U559" s="312"/>
      <c r="V559" s="165"/>
      <c r="W559" s="165"/>
      <c r="X559" s="360"/>
    </row>
    <row r="560" spans="1:24" ht="25.5" x14ac:dyDescent="0.2">
      <c r="A560" s="399" t="s">
        <v>608</v>
      </c>
      <c r="B560" s="38"/>
      <c r="C560" s="674"/>
      <c r="D560" s="674"/>
      <c r="E560" s="38"/>
      <c r="F560" s="794"/>
      <c r="G560" s="38"/>
      <c r="H560" s="809"/>
      <c r="I560" s="399"/>
      <c r="J560" s="399"/>
      <c r="K560" s="512"/>
      <c r="L560" s="38"/>
      <c r="M560" s="513"/>
      <c r="N560" s="513"/>
      <c r="O560" s="503"/>
      <c r="P560" s="513"/>
      <c r="Q560" s="513"/>
      <c r="R560" s="519"/>
      <c r="S560" s="513"/>
      <c r="T560" s="513"/>
      <c r="U560" s="312"/>
      <c r="V560" s="165"/>
      <c r="W560" s="165"/>
      <c r="X560" s="360"/>
    </row>
    <row r="561" spans="1:24" x14ac:dyDescent="0.2">
      <c r="A561" s="238" t="s">
        <v>609</v>
      </c>
      <c r="B561" s="38" t="s">
        <v>19</v>
      </c>
      <c r="C561" s="674">
        <f>D561*1.15</f>
        <v>1367.5222703156105</v>
      </c>
      <c r="D561" s="674">
        <f>G561*1.06</f>
        <v>1189.149800274444</v>
      </c>
      <c r="E561" s="673">
        <v>0.06</v>
      </c>
      <c r="F561" s="795">
        <f>G561*1.15</f>
        <v>1290.1153493543495</v>
      </c>
      <c r="G561" s="672">
        <f>J561*1.053</f>
        <v>1121.8394342211736</v>
      </c>
      <c r="H561" s="809">
        <v>5.2999999999999999E-2</v>
      </c>
      <c r="I561" s="513">
        <f t="shared" ref="I561:I570" si="367">J561*1.15</f>
        <v>1225.180768617616</v>
      </c>
      <c r="J561" s="513">
        <f t="shared" ref="J561:J572" si="368">N561*1.03</f>
        <v>1065.3745814066226</v>
      </c>
      <c r="K561" s="503">
        <v>0.03</v>
      </c>
      <c r="L561" s="38" t="s">
        <v>19</v>
      </c>
      <c r="M561" s="513">
        <f t="shared" si="356"/>
        <v>1189.4958918617629</v>
      </c>
      <c r="N561" s="513">
        <v>1034.3442537928374</v>
      </c>
      <c r="O561" s="503">
        <v>0</v>
      </c>
      <c r="P561" s="513">
        <f t="shared" ref="P561:P570" si="369">S561*1.055</f>
        <v>1189.4958918617629</v>
      </c>
      <c r="Q561" s="513">
        <f t="shared" ref="Q561:Q570" si="370">T561*1.055</f>
        <v>1034.3442537928374</v>
      </c>
      <c r="R561" s="515">
        <f t="shared" ref="R561:R572" si="371">(Q561-T561)/T561</f>
        <v>5.4999999999999979E-2</v>
      </c>
      <c r="S561" s="513">
        <f>T561*1.15</f>
        <v>1127.4842576888748</v>
      </c>
      <c r="T561" s="513">
        <f t="shared" ref="T561:T572" si="372">W561*1.055</f>
        <v>980.42109364249995</v>
      </c>
      <c r="U561" s="515">
        <f t="shared" ref="U561:U572" si="373">(T561-W561)/W561</f>
        <v>5.4999999999999931E-2</v>
      </c>
      <c r="V561" s="257">
        <v>1068.7054575249999</v>
      </c>
      <c r="W561" s="257">
        <v>929.30909350000002</v>
      </c>
      <c r="X561" s="360">
        <v>9.0000000000000066E-2</v>
      </c>
    </row>
    <row r="562" spans="1:24" x14ac:dyDescent="0.2">
      <c r="A562" s="238" t="s">
        <v>610</v>
      </c>
      <c r="B562" s="38" t="s">
        <v>19</v>
      </c>
      <c r="C562" s="674">
        <f t="shared" ref="C562:C570" si="374">D562*1.15</f>
        <v>780.16609938370993</v>
      </c>
      <c r="D562" s="674">
        <f t="shared" ref="D562:D572" si="375">G562*1.06</f>
        <v>678.40530381192173</v>
      </c>
      <c r="E562" s="673">
        <v>0.06</v>
      </c>
      <c r="F562" s="795">
        <f t="shared" ref="F562:F570" si="376">G562*1.15</f>
        <v>736.00575413557533</v>
      </c>
      <c r="G562" s="672">
        <f t="shared" ref="G562:G572" si="377">J562*1.053</f>
        <v>640.00500359615251</v>
      </c>
      <c r="H562" s="809">
        <v>5.2999999999999999E-2</v>
      </c>
      <c r="I562" s="513">
        <f t="shared" si="367"/>
        <v>698.96083013824818</v>
      </c>
      <c r="J562" s="513">
        <f t="shared" si="368"/>
        <v>607.7920262071724</v>
      </c>
      <c r="K562" s="503">
        <v>0.03</v>
      </c>
      <c r="L562" s="38" t="s">
        <v>19</v>
      </c>
      <c r="M562" s="513">
        <f t="shared" si="356"/>
        <v>678.602747707037</v>
      </c>
      <c r="N562" s="513">
        <v>590.08934583220616</v>
      </c>
      <c r="O562" s="503">
        <v>0</v>
      </c>
      <c r="P562" s="513">
        <f t="shared" si="369"/>
        <v>678.602747707037</v>
      </c>
      <c r="Q562" s="513">
        <f t="shared" si="370"/>
        <v>590.08934583220616</v>
      </c>
      <c r="R562" s="515">
        <f t="shared" si="371"/>
        <v>5.5000000000000028E-2</v>
      </c>
      <c r="S562" s="513">
        <f t="shared" ref="S562:S572" si="378">T562*1.15</f>
        <v>643.22535327681237</v>
      </c>
      <c r="T562" s="513">
        <f t="shared" si="372"/>
        <v>559.3263941537499</v>
      </c>
      <c r="U562" s="515">
        <f t="shared" si="373"/>
        <v>5.4999999999999903E-2</v>
      </c>
      <c r="V562" s="257">
        <v>609.69227798749989</v>
      </c>
      <c r="W562" s="257">
        <v>530.16719824999996</v>
      </c>
      <c r="X562" s="360">
        <v>0.09</v>
      </c>
    </row>
    <row r="563" spans="1:24" x14ac:dyDescent="0.2">
      <c r="A563" s="238" t="s">
        <v>611</v>
      </c>
      <c r="B563" s="38" t="s">
        <v>19</v>
      </c>
      <c r="C563" s="674">
        <f t="shared" si="374"/>
        <v>1367.5222703156105</v>
      </c>
      <c r="D563" s="674">
        <f t="shared" si="375"/>
        <v>1189.149800274444</v>
      </c>
      <c r="E563" s="673">
        <v>0.06</v>
      </c>
      <c r="F563" s="795">
        <f t="shared" si="376"/>
        <v>1290.1153493543495</v>
      </c>
      <c r="G563" s="672">
        <f t="shared" si="377"/>
        <v>1121.8394342211736</v>
      </c>
      <c r="H563" s="809">
        <v>5.2999999999999999E-2</v>
      </c>
      <c r="I563" s="513">
        <f t="shared" si="367"/>
        <v>1225.180768617616</v>
      </c>
      <c r="J563" s="513">
        <f t="shared" si="368"/>
        <v>1065.3745814066226</v>
      </c>
      <c r="K563" s="503">
        <v>0.03</v>
      </c>
      <c r="L563" s="38" t="s">
        <v>19</v>
      </c>
      <c r="M563" s="513">
        <f t="shared" si="356"/>
        <v>1189.4958918617629</v>
      </c>
      <c r="N563" s="513">
        <v>1034.3442537928374</v>
      </c>
      <c r="O563" s="503">
        <v>0</v>
      </c>
      <c r="P563" s="513">
        <f t="shared" si="369"/>
        <v>1189.4958918617629</v>
      </c>
      <c r="Q563" s="513">
        <f t="shared" si="370"/>
        <v>1034.3442537928374</v>
      </c>
      <c r="R563" s="515">
        <f t="shared" si="371"/>
        <v>5.4999999999999979E-2</v>
      </c>
      <c r="S563" s="513">
        <f t="shared" si="378"/>
        <v>1127.4842576888748</v>
      </c>
      <c r="T563" s="513">
        <f t="shared" si="372"/>
        <v>980.42109364249995</v>
      </c>
      <c r="U563" s="515">
        <f t="shared" si="373"/>
        <v>5.4999999999999931E-2</v>
      </c>
      <c r="V563" s="257">
        <v>1068.7054575249999</v>
      </c>
      <c r="W563" s="257">
        <v>929.30909350000002</v>
      </c>
      <c r="X563" s="360">
        <v>9.0000000000000066E-2</v>
      </c>
    </row>
    <row r="564" spans="1:24" x14ac:dyDescent="0.2">
      <c r="A564" s="238" t="s">
        <v>612</v>
      </c>
      <c r="B564" s="38" t="s">
        <v>19</v>
      </c>
      <c r="C564" s="674">
        <f t="shared" si="374"/>
        <v>232.08602498828904</v>
      </c>
      <c r="D564" s="674">
        <f t="shared" si="375"/>
        <v>201.81393477242526</v>
      </c>
      <c r="E564" s="673">
        <v>0.06</v>
      </c>
      <c r="F564" s="795">
        <f t="shared" si="376"/>
        <v>218.94908017763115</v>
      </c>
      <c r="G564" s="672">
        <f t="shared" si="377"/>
        <v>190.39050450228797</v>
      </c>
      <c r="H564" s="809">
        <v>5.2999999999999999E-2</v>
      </c>
      <c r="I564" s="513">
        <f t="shared" si="367"/>
        <v>207.92885107087477</v>
      </c>
      <c r="J564" s="513">
        <f t="shared" si="368"/>
        <v>180.80769658336939</v>
      </c>
      <c r="K564" s="503">
        <v>0.03</v>
      </c>
      <c r="L564" s="38" t="s">
        <v>19</v>
      </c>
      <c r="M564" s="513">
        <f t="shared" si="356"/>
        <v>201.87267094259687</v>
      </c>
      <c r="N564" s="513">
        <v>175.5414529935625</v>
      </c>
      <c r="O564" s="503">
        <v>0</v>
      </c>
      <c r="P564" s="513">
        <f t="shared" si="369"/>
        <v>201.87267094259687</v>
      </c>
      <c r="Q564" s="513">
        <f t="shared" si="370"/>
        <v>175.5414529935625</v>
      </c>
      <c r="R564" s="515">
        <f t="shared" si="371"/>
        <v>5.4999999999999875E-2</v>
      </c>
      <c r="S564" s="513">
        <f t="shared" si="378"/>
        <v>191.348503263125</v>
      </c>
      <c r="T564" s="513">
        <f t="shared" si="372"/>
        <v>166.39000283750002</v>
      </c>
      <c r="U564" s="515">
        <f t="shared" si="373"/>
        <v>5.4999999999999931E-2</v>
      </c>
      <c r="V564" s="257">
        <v>181.37298887500003</v>
      </c>
      <c r="W564" s="257">
        <v>157.71564250000003</v>
      </c>
      <c r="X564" s="360">
        <v>9.0000000000000163E-2</v>
      </c>
    </row>
    <row r="565" spans="1:24" x14ac:dyDescent="0.2">
      <c r="A565" s="238" t="s">
        <v>613</v>
      </c>
      <c r="B565" s="38" t="s">
        <v>19</v>
      </c>
      <c r="C565" s="674">
        <f t="shared" si="374"/>
        <v>232.08602498828904</v>
      </c>
      <c r="D565" s="674">
        <f t="shared" si="375"/>
        <v>201.81393477242526</v>
      </c>
      <c r="E565" s="673">
        <v>0.06</v>
      </c>
      <c r="F565" s="795">
        <f t="shared" si="376"/>
        <v>218.94908017763115</v>
      </c>
      <c r="G565" s="672">
        <f t="shared" si="377"/>
        <v>190.39050450228797</v>
      </c>
      <c r="H565" s="809">
        <v>5.2999999999999999E-2</v>
      </c>
      <c r="I565" s="513">
        <f t="shared" si="367"/>
        <v>207.92885107087477</v>
      </c>
      <c r="J565" s="513">
        <f t="shared" si="368"/>
        <v>180.80769658336939</v>
      </c>
      <c r="K565" s="503">
        <v>0.03</v>
      </c>
      <c r="L565" s="38" t="s">
        <v>19</v>
      </c>
      <c r="M565" s="513">
        <f t="shared" si="356"/>
        <v>201.87267094259687</v>
      </c>
      <c r="N565" s="513">
        <v>175.5414529935625</v>
      </c>
      <c r="O565" s="503">
        <v>0</v>
      </c>
      <c r="P565" s="513">
        <f t="shared" si="369"/>
        <v>201.87267094259687</v>
      </c>
      <c r="Q565" s="513">
        <f t="shared" si="370"/>
        <v>175.5414529935625</v>
      </c>
      <c r="R565" s="515">
        <f t="shared" si="371"/>
        <v>5.4999999999999875E-2</v>
      </c>
      <c r="S565" s="513">
        <f t="shared" si="378"/>
        <v>191.348503263125</v>
      </c>
      <c r="T565" s="513">
        <f t="shared" si="372"/>
        <v>166.39000283750002</v>
      </c>
      <c r="U565" s="515">
        <f t="shared" si="373"/>
        <v>5.4999999999999931E-2</v>
      </c>
      <c r="V565" s="257">
        <v>181.37298887500003</v>
      </c>
      <c r="W565" s="257">
        <v>157.71564250000003</v>
      </c>
      <c r="X565" s="360">
        <v>9.0000000000000163E-2</v>
      </c>
    </row>
    <row r="566" spans="1:24" x14ac:dyDescent="0.2">
      <c r="A566" s="238" t="s">
        <v>614</v>
      </c>
      <c r="B566" s="38" t="s">
        <v>19</v>
      </c>
      <c r="C566" s="674">
        <f t="shared" si="374"/>
        <v>465.95732709187234</v>
      </c>
      <c r="D566" s="674">
        <f t="shared" si="375"/>
        <v>405.18028442771509</v>
      </c>
      <c r="E566" s="673">
        <v>0.06</v>
      </c>
      <c r="F566" s="795">
        <f t="shared" si="376"/>
        <v>439.58238404893615</v>
      </c>
      <c r="G566" s="672">
        <f t="shared" si="377"/>
        <v>382.24555134690104</v>
      </c>
      <c r="H566" s="809">
        <v>5.2999999999999999E-2</v>
      </c>
      <c r="I566" s="513">
        <f t="shared" si="367"/>
        <v>417.45715484229459</v>
      </c>
      <c r="J566" s="513">
        <f t="shared" si="368"/>
        <v>363.00622160199532</v>
      </c>
      <c r="K566" s="503">
        <v>0.03</v>
      </c>
      <c r="L566" s="38" t="s">
        <v>19</v>
      </c>
      <c r="M566" s="513">
        <f t="shared" si="356"/>
        <v>405.29820858475205</v>
      </c>
      <c r="N566" s="513">
        <v>352.43322485630614</v>
      </c>
      <c r="O566" s="503">
        <v>0</v>
      </c>
      <c r="P566" s="513">
        <f t="shared" si="369"/>
        <v>405.29820858475199</v>
      </c>
      <c r="Q566" s="513">
        <f t="shared" si="370"/>
        <v>352.43322485630614</v>
      </c>
      <c r="R566" s="515">
        <f t="shared" si="371"/>
        <v>5.4999999999999979E-2</v>
      </c>
      <c r="S566" s="513">
        <f t="shared" si="378"/>
        <v>384.16891808981234</v>
      </c>
      <c r="T566" s="513">
        <f t="shared" si="372"/>
        <v>334.0599287737499</v>
      </c>
      <c r="U566" s="515">
        <f t="shared" si="373"/>
        <v>5.4999999999999848E-2</v>
      </c>
      <c r="V566" s="257">
        <v>364.1411545874999</v>
      </c>
      <c r="W566" s="257">
        <v>316.64448224999995</v>
      </c>
      <c r="X566" s="360">
        <v>9.0000000000000024E-2</v>
      </c>
    </row>
    <row r="567" spans="1:24" x14ac:dyDescent="0.2">
      <c r="A567" s="238" t="s">
        <v>615</v>
      </c>
      <c r="B567" s="38" t="s">
        <v>19</v>
      </c>
      <c r="C567" s="674">
        <f t="shared" si="374"/>
        <v>780.16609938370993</v>
      </c>
      <c r="D567" s="674">
        <f t="shared" si="375"/>
        <v>678.40530381192173</v>
      </c>
      <c r="E567" s="673">
        <v>0.06</v>
      </c>
      <c r="F567" s="795">
        <f t="shared" si="376"/>
        <v>736.00575413557533</v>
      </c>
      <c r="G567" s="672">
        <f t="shared" si="377"/>
        <v>640.00500359615251</v>
      </c>
      <c r="H567" s="809">
        <v>5.2999999999999999E-2</v>
      </c>
      <c r="I567" s="513">
        <f t="shared" si="367"/>
        <v>698.96083013824818</v>
      </c>
      <c r="J567" s="513">
        <f t="shared" si="368"/>
        <v>607.7920262071724</v>
      </c>
      <c r="K567" s="503">
        <v>0.03</v>
      </c>
      <c r="L567" s="38" t="s">
        <v>19</v>
      </c>
      <c r="M567" s="513">
        <f t="shared" si="356"/>
        <v>678.602747707037</v>
      </c>
      <c r="N567" s="513">
        <v>590.08934583220616</v>
      </c>
      <c r="O567" s="503">
        <v>0</v>
      </c>
      <c r="P567" s="513">
        <f t="shared" si="369"/>
        <v>678.602747707037</v>
      </c>
      <c r="Q567" s="513">
        <f t="shared" si="370"/>
        <v>590.08934583220616</v>
      </c>
      <c r="R567" s="515">
        <f t="shared" si="371"/>
        <v>5.5000000000000028E-2</v>
      </c>
      <c r="S567" s="513">
        <f t="shared" si="378"/>
        <v>643.22535327681237</v>
      </c>
      <c r="T567" s="513">
        <f t="shared" si="372"/>
        <v>559.3263941537499</v>
      </c>
      <c r="U567" s="515">
        <f t="shared" si="373"/>
        <v>5.4999999999999903E-2</v>
      </c>
      <c r="V567" s="257">
        <v>609.69227798749989</v>
      </c>
      <c r="W567" s="257">
        <v>530.16719824999996</v>
      </c>
      <c r="X567" s="360">
        <v>0.09</v>
      </c>
    </row>
    <row r="568" spans="1:24" x14ac:dyDescent="0.2">
      <c r="A568" s="238" t="s">
        <v>616</v>
      </c>
      <c r="B568" s="38" t="s">
        <v>19</v>
      </c>
      <c r="C568" s="674">
        <f t="shared" si="374"/>
        <v>232.08602498828904</v>
      </c>
      <c r="D568" s="674">
        <f t="shared" si="375"/>
        <v>201.81393477242526</v>
      </c>
      <c r="E568" s="673">
        <v>0.06</v>
      </c>
      <c r="F568" s="795">
        <f t="shared" si="376"/>
        <v>218.94908017763115</v>
      </c>
      <c r="G568" s="672">
        <f t="shared" si="377"/>
        <v>190.39050450228797</v>
      </c>
      <c r="H568" s="809">
        <v>5.2999999999999999E-2</v>
      </c>
      <c r="I568" s="513">
        <f t="shared" si="367"/>
        <v>207.92885107087477</v>
      </c>
      <c r="J568" s="513">
        <f t="shared" si="368"/>
        <v>180.80769658336939</v>
      </c>
      <c r="K568" s="503">
        <v>0.03</v>
      </c>
      <c r="L568" s="38" t="s">
        <v>19</v>
      </c>
      <c r="M568" s="513">
        <f t="shared" si="356"/>
        <v>201.87267094259687</v>
      </c>
      <c r="N568" s="513">
        <v>175.5414529935625</v>
      </c>
      <c r="O568" s="503">
        <v>0</v>
      </c>
      <c r="P568" s="513">
        <f t="shared" si="369"/>
        <v>201.87267094259687</v>
      </c>
      <c r="Q568" s="513">
        <f t="shared" si="370"/>
        <v>175.5414529935625</v>
      </c>
      <c r="R568" s="515">
        <f t="shared" si="371"/>
        <v>5.4999999999999875E-2</v>
      </c>
      <c r="S568" s="513">
        <f t="shared" si="378"/>
        <v>191.348503263125</v>
      </c>
      <c r="T568" s="513">
        <f t="shared" si="372"/>
        <v>166.39000283750002</v>
      </c>
      <c r="U568" s="515">
        <f t="shared" si="373"/>
        <v>5.4999999999999931E-2</v>
      </c>
      <c r="V568" s="257">
        <v>181.37298887500003</v>
      </c>
      <c r="W568" s="257">
        <v>157.71564250000003</v>
      </c>
      <c r="X568" s="360">
        <v>9.0000000000000163E-2</v>
      </c>
    </row>
    <row r="569" spans="1:24" x14ac:dyDescent="0.2">
      <c r="A569" s="238" t="s">
        <v>595</v>
      </c>
      <c r="B569" s="38" t="s">
        <v>19</v>
      </c>
      <c r="C569" s="674">
        <f t="shared" si="374"/>
        <v>780.16609938370993</v>
      </c>
      <c r="D569" s="674">
        <f t="shared" si="375"/>
        <v>678.40530381192173</v>
      </c>
      <c r="E569" s="673">
        <v>0.06</v>
      </c>
      <c r="F569" s="795">
        <f t="shared" si="376"/>
        <v>736.00575413557533</v>
      </c>
      <c r="G569" s="672">
        <f t="shared" si="377"/>
        <v>640.00500359615251</v>
      </c>
      <c r="H569" s="809">
        <v>5.2999999999999999E-2</v>
      </c>
      <c r="I569" s="513">
        <f t="shared" si="367"/>
        <v>698.96083013824818</v>
      </c>
      <c r="J569" s="513">
        <f t="shared" si="368"/>
        <v>607.7920262071724</v>
      </c>
      <c r="K569" s="503">
        <v>0.03</v>
      </c>
      <c r="L569" s="38" t="s">
        <v>19</v>
      </c>
      <c r="M569" s="513">
        <f t="shared" si="356"/>
        <v>678.602747707037</v>
      </c>
      <c r="N569" s="513">
        <v>590.08934583220616</v>
      </c>
      <c r="O569" s="503">
        <v>0</v>
      </c>
      <c r="P569" s="513">
        <f t="shared" si="369"/>
        <v>678.602747707037</v>
      </c>
      <c r="Q569" s="513">
        <f t="shared" si="370"/>
        <v>590.08934583220616</v>
      </c>
      <c r="R569" s="515">
        <f t="shared" si="371"/>
        <v>5.5000000000000028E-2</v>
      </c>
      <c r="S569" s="513">
        <f t="shared" si="378"/>
        <v>643.22535327681237</v>
      </c>
      <c r="T569" s="513">
        <f t="shared" si="372"/>
        <v>559.3263941537499</v>
      </c>
      <c r="U569" s="515">
        <f t="shared" si="373"/>
        <v>5.4999999999999903E-2</v>
      </c>
      <c r="V569" s="257">
        <v>609.69227798749989</v>
      </c>
      <c r="W569" s="257">
        <v>530.16719824999996</v>
      </c>
      <c r="X569" s="360">
        <v>0.09</v>
      </c>
    </row>
    <row r="570" spans="1:24" x14ac:dyDescent="0.2">
      <c r="A570" s="238" t="s">
        <v>596</v>
      </c>
      <c r="B570" s="38" t="s">
        <v>19</v>
      </c>
      <c r="C570" s="674">
        <f t="shared" si="374"/>
        <v>330.99037717560606</v>
      </c>
      <c r="D570" s="674">
        <f t="shared" si="375"/>
        <v>287.81771928313572</v>
      </c>
      <c r="E570" s="673">
        <v>0.06</v>
      </c>
      <c r="F570" s="795">
        <f t="shared" si="376"/>
        <v>312.25507280717545</v>
      </c>
      <c r="G570" s="672">
        <f t="shared" si="377"/>
        <v>271.52615026710913</v>
      </c>
      <c r="H570" s="809">
        <v>5.2999999999999999E-2</v>
      </c>
      <c r="I570" s="513">
        <f t="shared" si="367"/>
        <v>296.53853068107838</v>
      </c>
      <c r="J570" s="513">
        <f t="shared" si="368"/>
        <v>257.8595918965899</v>
      </c>
      <c r="K570" s="503">
        <v>0.03</v>
      </c>
      <c r="L570" s="38" t="s">
        <v>19</v>
      </c>
      <c r="M570" s="513">
        <f t="shared" si="356"/>
        <v>287.90148609813428</v>
      </c>
      <c r="N570" s="513">
        <v>250.34911834620377</v>
      </c>
      <c r="O570" s="503">
        <v>0</v>
      </c>
      <c r="P570" s="513">
        <f t="shared" si="369"/>
        <v>287.90148609813434</v>
      </c>
      <c r="Q570" s="513">
        <f t="shared" si="370"/>
        <v>250.34911834620377</v>
      </c>
      <c r="R570" s="515">
        <f t="shared" si="371"/>
        <v>5.4999999999999959E-2</v>
      </c>
      <c r="S570" s="513">
        <f t="shared" si="378"/>
        <v>272.89240388448752</v>
      </c>
      <c r="T570" s="513">
        <f t="shared" si="372"/>
        <v>237.29774250825002</v>
      </c>
      <c r="U570" s="515">
        <f t="shared" si="373"/>
        <v>5.4999999999999931E-2</v>
      </c>
      <c r="V570" s="257">
        <v>258.66578567250002</v>
      </c>
      <c r="W570" s="257">
        <v>224.92677015000004</v>
      </c>
      <c r="X570" s="360">
        <v>9.0000000000000135E-2</v>
      </c>
    </row>
    <row r="571" spans="1:24" x14ac:dyDescent="0.2">
      <c r="A571" s="238" t="s">
        <v>617</v>
      </c>
      <c r="B571" s="38" t="s">
        <v>45</v>
      </c>
      <c r="C571" s="674"/>
      <c r="D571" s="674">
        <f t="shared" si="375"/>
        <v>1026.1462375736389</v>
      </c>
      <c r="E571" s="673">
        <v>0.06</v>
      </c>
      <c r="F571" s="795"/>
      <c r="G571" s="672">
        <f t="shared" si="377"/>
        <v>968.06248827701779</v>
      </c>
      <c r="H571" s="809">
        <v>5.2999999999999999E-2</v>
      </c>
      <c r="I571" s="513"/>
      <c r="J571" s="513">
        <f t="shared" si="368"/>
        <v>919.33759570467032</v>
      </c>
      <c r="K571" s="503">
        <v>0.03</v>
      </c>
      <c r="L571" s="38" t="s">
        <v>45</v>
      </c>
      <c r="M571" s="513"/>
      <c r="N571" s="513">
        <v>892.56077252880607</v>
      </c>
      <c r="O571" s="503">
        <v>0</v>
      </c>
      <c r="P571" s="513"/>
      <c r="Q571" s="513">
        <f>T571*1.055</f>
        <v>892.56077252880607</v>
      </c>
      <c r="R571" s="515">
        <f t="shared" si="371"/>
        <v>5.4999999999999959E-2</v>
      </c>
      <c r="S571" s="513">
        <f t="shared" si="378"/>
        <v>972.9335435148123</v>
      </c>
      <c r="T571" s="513">
        <f t="shared" si="372"/>
        <v>846.02916827374986</v>
      </c>
      <c r="U571" s="515">
        <f t="shared" si="373"/>
        <v>5.4999999999999931E-2</v>
      </c>
      <c r="V571" s="257">
        <v>801.92338224999992</v>
      </c>
      <c r="W571" s="257">
        <v>801.92338224999992</v>
      </c>
      <c r="X571" s="360">
        <v>9.000000000000008E-2</v>
      </c>
    </row>
    <row r="572" spans="1:24" x14ac:dyDescent="0.2">
      <c r="A572" s="238" t="s">
        <v>618</v>
      </c>
      <c r="B572" s="38" t="s">
        <v>45</v>
      </c>
      <c r="C572" s="674"/>
      <c r="D572" s="674">
        <f t="shared" si="375"/>
        <v>513.84932622825193</v>
      </c>
      <c r="E572" s="673">
        <v>0.06</v>
      </c>
      <c r="F572" s="795"/>
      <c r="G572" s="672">
        <f t="shared" si="377"/>
        <v>484.76351530967156</v>
      </c>
      <c r="H572" s="809">
        <v>5.2999999999999999E-2</v>
      </c>
      <c r="I572" s="513"/>
      <c r="J572" s="513">
        <f t="shared" si="368"/>
        <v>460.36421206996351</v>
      </c>
      <c r="K572" s="503">
        <v>0.03</v>
      </c>
      <c r="L572" s="38" t="s">
        <v>45</v>
      </c>
      <c r="M572" s="513"/>
      <c r="N572" s="513">
        <v>446.95554569899372</v>
      </c>
      <c r="O572" s="503">
        <v>0</v>
      </c>
      <c r="P572" s="513"/>
      <c r="Q572" s="513">
        <f>T572*1.055</f>
        <v>446.95554569899372</v>
      </c>
      <c r="R572" s="515">
        <f t="shared" si="371"/>
        <v>5.4999999999999917E-2</v>
      </c>
      <c r="S572" s="513">
        <f t="shared" si="378"/>
        <v>487.20272753918749</v>
      </c>
      <c r="T572" s="513">
        <f t="shared" si="372"/>
        <v>423.65454568625</v>
      </c>
      <c r="U572" s="515">
        <f t="shared" si="373"/>
        <v>5.4999999999999959E-2</v>
      </c>
      <c r="V572" s="257">
        <v>401.56828975000002</v>
      </c>
      <c r="W572" s="257">
        <v>401.56828975000002</v>
      </c>
      <c r="X572" s="360">
        <v>9.000000000000008E-2</v>
      </c>
    </row>
    <row r="573" spans="1:24" x14ac:dyDescent="0.2">
      <c r="A573" s="238"/>
      <c r="B573" s="38"/>
      <c r="C573" s="674"/>
      <c r="D573" s="674"/>
      <c r="E573" s="38"/>
      <c r="F573" s="792"/>
      <c r="G573" s="671"/>
      <c r="H573" s="809"/>
      <c r="I573" s="238"/>
      <c r="J573" s="238"/>
      <c r="K573" s="507"/>
      <c r="L573" s="38"/>
      <c r="M573" s="513"/>
      <c r="N573" s="513"/>
      <c r="O573" s="503"/>
      <c r="P573" s="513"/>
      <c r="Q573" s="513"/>
      <c r="R573" s="515"/>
      <c r="S573" s="513"/>
      <c r="T573" s="513"/>
      <c r="U573" s="515"/>
      <c r="V573" s="257"/>
      <c r="W573" s="257"/>
      <c r="X573" s="360"/>
    </row>
    <row r="574" spans="1:24" ht="25.5" x14ac:dyDescent="0.2">
      <c r="A574" s="399" t="s">
        <v>619</v>
      </c>
      <c r="B574" s="38"/>
      <c r="C574" s="674"/>
      <c r="D574" s="674"/>
      <c r="E574" s="38"/>
      <c r="F574" s="792"/>
      <c r="G574" s="671"/>
      <c r="H574" s="809"/>
      <c r="I574" s="399"/>
      <c r="J574" s="399"/>
      <c r="K574" s="512"/>
      <c r="L574" s="38"/>
      <c r="M574" s="513"/>
      <c r="N574" s="513"/>
      <c r="O574" s="503"/>
      <c r="P574" s="513"/>
      <c r="Q574" s="513"/>
      <c r="R574" s="519"/>
      <c r="S574" s="513"/>
      <c r="T574" s="513"/>
      <c r="U574" s="312"/>
      <c r="V574" s="165"/>
      <c r="W574" s="165"/>
      <c r="X574" s="360"/>
    </row>
    <row r="575" spans="1:24" x14ac:dyDescent="0.2">
      <c r="A575" s="349" t="s">
        <v>620</v>
      </c>
      <c r="B575" s="38"/>
      <c r="C575" s="674"/>
      <c r="D575" s="674"/>
      <c r="E575" s="38"/>
      <c r="F575" s="792"/>
      <c r="G575" s="671"/>
      <c r="H575" s="809"/>
      <c r="I575" s="238"/>
      <c r="J575" s="238"/>
      <c r="K575" s="507"/>
      <c r="L575" s="38"/>
      <c r="M575" s="513"/>
      <c r="N575" s="513"/>
      <c r="O575" s="503"/>
      <c r="P575" s="513"/>
      <c r="Q575" s="513"/>
      <c r="R575" s="519"/>
      <c r="S575" s="513"/>
      <c r="T575" s="513"/>
      <c r="U575" s="312"/>
      <c r="V575" s="165"/>
      <c r="W575" s="165"/>
      <c r="X575" s="360"/>
    </row>
    <row r="576" spans="1:24" x14ac:dyDescent="0.2">
      <c r="A576" s="238" t="s">
        <v>609</v>
      </c>
      <c r="B576" s="38" t="s">
        <v>19</v>
      </c>
      <c r="C576" s="674">
        <f>D576*1.15</f>
        <v>1367.3022835620666</v>
      </c>
      <c r="D576" s="674">
        <f>G576*1.06</f>
        <v>1188.9585074452755</v>
      </c>
      <c r="E576" s="673">
        <v>0.06</v>
      </c>
      <c r="F576" s="795">
        <f>G576*1.15</f>
        <v>1289.9078146811948</v>
      </c>
      <c r="G576" s="672">
        <f>J576*1.053</f>
        <v>1121.6589692879957</v>
      </c>
      <c r="H576" s="809">
        <v>5.2999999999999999E-2</v>
      </c>
      <c r="I576" s="513">
        <f t="shared" ref="I576:I584" si="379">J576*1.15</f>
        <v>1224.9836796592547</v>
      </c>
      <c r="J576" s="513">
        <f t="shared" ref="J576:J591" si="380">N576*1.03</f>
        <v>1065.2031997036997</v>
      </c>
      <c r="K576" s="503">
        <v>0.03</v>
      </c>
      <c r="L576" s="38" t="s">
        <v>19</v>
      </c>
      <c r="M576" s="513">
        <f t="shared" ref="M576:M584" si="381">N576*1.15</f>
        <v>1189.3045433584996</v>
      </c>
      <c r="N576" s="513">
        <v>1034.1778637899997</v>
      </c>
      <c r="O576" s="503">
        <v>0</v>
      </c>
      <c r="P576" s="513">
        <f t="shared" ref="P576:P584" si="382">S576*1.055</f>
        <v>1189.3045433584998</v>
      </c>
      <c r="Q576" s="513">
        <f t="shared" ref="Q576:Q584" si="383">T576*1.055</f>
        <v>1034.1778637899997</v>
      </c>
      <c r="R576" s="515">
        <f t="shared" ref="R576:R584" si="384">(Q576-T576)/T576</f>
        <v>5.4999999999999848E-2</v>
      </c>
      <c r="S576" s="513">
        <f>T576*1.15</f>
        <v>1127.3028846999998</v>
      </c>
      <c r="T576" s="513">
        <f t="shared" ref="T576:T591" si="385">W576*1.055</f>
        <v>980.26337799999988</v>
      </c>
      <c r="U576" s="515">
        <f t="shared" ref="U576:U591" si="386">(T576-W576)/W576</f>
        <v>5.4999999999999917E-2</v>
      </c>
      <c r="V576" s="257">
        <v>1068.5335399999999</v>
      </c>
      <c r="W576" s="257">
        <v>929.15959999999995</v>
      </c>
      <c r="X576" s="360">
        <v>9.0000000000000024E-2</v>
      </c>
    </row>
    <row r="577" spans="1:24" x14ac:dyDescent="0.2">
      <c r="A577" s="238" t="s">
        <v>621</v>
      </c>
      <c r="B577" s="38" t="s">
        <v>19</v>
      </c>
      <c r="C577" s="674">
        <f t="shared" ref="C577:C589" si="387">D577*1.15</f>
        <v>1560.2137443616655</v>
      </c>
      <c r="D577" s="674">
        <f t="shared" ref="D577:D591" si="388">G577*1.06</f>
        <v>1356.7076037927527</v>
      </c>
      <c r="E577" s="673">
        <v>0.06</v>
      </c>
      <c r="F577" s="795">
        <f t="shared" ref="F577:F589" si="389">G577*1.15</f>
        <v>1471.8997588317598</v>
      </c>
      <c r="G577" s="672">
        <f t="shared" ref="G577:G591" si="390">J577*1.053</f>
        <v>1279.9128337667478</v>
      </c>
      <c r="H577" s="809">
        <v>5.2999999999999999E-2</v>
      </c>
      <c r="I577" s="513">
        <f t="shared" si="379"/>
        <v>1397.8155354527635</v>
      </c>
      <c r="J577" s="513">
        <f t="shared" si="380"/>
        <v>1215.4917699589248</v>
      </c>
      <c r="K577" s="503">
        <v>0.03</v>
      </c>
      <c r="L577" s="38" t="s">
        <v>19</v>
      </c>
      <c r="M577" s="513">
        <f t="shared" si="381"/>
        <v>1357.1024616046245</v>
      </c>
      <c r="N577" s="513">
        <v>1180.0890970474998</v>
      </c>
      <c r="O577" s="503">
        <v>0</v>
      </c>
      <c r="P577" s="513">
        <f t="shared" si="382"/>
        <v>1357.1024616046245</v>
      </c>
      <c r="Q577" s="513">
        <f t="shared" si="383"/>
        <v>1180.0890970474998</v>
      </c>
      <c r="R577" s="515">
        <f t="shared" si="384"/>
        <v>5.4999999999999966E-2</v>
      </c>
      <c r="S577" s="513">
        <f t="shared" ref="S577:S584" si="391">T577*1.15</f>
        <v>1286.3530441749997</v>
      </c>
      <c r="T577" s="513">
        <f t="shared" si="385"/>
        <v>1118.5678644999998</v>
      </c>
      <c r="U577" s="515">
        <f t="shared" si="386"/>
        <v>5.4999999999999896E-2</v>
      </c>
      <c r="V577" s="257">
        <v>1219.2919849999998</v>
      </c>
      <c r="W577" s="257">
        <v>1060.2538999999999</v>
      </c>
      <c r="X577" s="360">
        <v>9.0000000000000011E-2</v>
      </c>
    </row>
    <row r="578" spans="1:24" x14ac:dyDescent="0.2">
      <c r="A578" s="238" t="s">
        <v>610</v>
      </c>
      <c r="B578" s="38" t="s">
        <v>19</v>
      </c>
      <c r="C578" s="674">
        <f t="shared" si="387"/>
        <v>350.28659987295526</v>
      </c>
      <c r="D578" s="674">
        <f t="shared" si="388"/>
        <v>304.59704336778719</v>
      </c>
      <c r="E578" s="673">
        <v>0.06</v>
      </c>
      <c r="F578" s="795">
        <f t="shared" si="389"/>
        <v>330.45905648392005</v>
      </c>
      <c r="G578" s="672">
        <f t="shared" si="390"/>
        <v>287.35570129036529</v>
      </c>
      <c r="H578" s="809">
        <v>5.2999999999999999E-2</v>
      </c>
      <c r="I578" s="513">
        <f t="shared" si="379"/>
        <v>313.82626446716057</v>
      </c>
      <c r="J578" s="513">
        <f t="shared" si="380"/>
        <v>272.89240388448746</v>
      </c>
      <c r="K578" s="503">
        <v>0.03</v>
      </c>
      <c r="L578" s="38" t="s">
        <v>19</v>
      </c>
      <c r="M578" s="513">
        <f t="shared" si="381"/>
        <v>304.68569365743747</v>
      </c>
      <c r="N578" s="513">
        <v>264.94408144124998</v>
      </c>
      <c r="O578" s="503">
        <v>0</v>
      </c>
      <c r="P578" s="513">
        <f t="shared" si="382"/>
        <v>304.68569365743747</v>
      </c>
      <c r="Q578" s="513">
        <f t="shared" si="383"/>
        <v>264.94408144124998</v>
      </c>
      <c r="R578" s="515">
        <f t="shared" si="384"/>
        <v>5.5000000000000007E-2</v>
      </c>
      <c r="S578" s="513">
        <f t="shared" si="391"/>
        <v>288.80160536249997</v>
      </c>
      <c r="T578" s="513">
        <f t="shared" si="385"/>
        <v>251.13183074999998</v>
      </c>
      <c r="U578" s="515">
        <f t="shared" si="386"/>
        <v>5.4999999999999931E-2</v>
      </c>
      <c r="V578" s="257">
        <v>273.74559749999997</v>
      </c>
      <c r="W578" s="257">
        <v>238.03964999999999</v>
      </c>
      <c r="X578" s="360">
        <v>9.0000000000000024E-2</v>
      </c>
    </row>
    <row r="579" spans="1:24" x14ac:dyDescent="0.2">
      <c r="A579" s="238" t="s">
        <v>611</v>
      </c>
      <c r="B579" s="38" t="s">
        <v>19</v>
      </c>
      <c r="C579" s="674">
        <f t="shared" si="387"/>
        <v>978.09495036989449</v>
      </c>
      <c r="D579" s="674">
        <f t="shared" si="388"/>
        <v>850.51734814773442</v>
      </c>
      <c r="E579" s="673">
        <v>0.06</v>
      </c>
      <c r="F579" s="795">
        <f t="shared" si="389"/>
        <v>922.73108525461737</v>
      </c>
      <c r="G579" s="672">
        <f t="shared" si="390"/>
        <v>802.37485674314564</v>
      </c>
      <c r="H579" s="809">
        <v>5.2999999999999999E-2</v>
      </c>
      <c r="I579" s="513">
        <f t="shared" si="379"/>
        <v>876.2878302512986</v>
      </c>
      <c r="J579" s="513">
        <f t="shared" si="380"/>
        <v>761.98941760982495</v>
      </c>
      <c r="K579" s="503">
        <v>0.03</v>
      </c>
      <c r="L579" s="38" t="s">
        <v>19</v>
      </c>
      <c r="M579" s="513">
        <f t="shared" si="381"/>
        <v>850.7648837391248</v>
      </c>
      <c r="N579" s="513">
        <v>739.79555107749991</v>
      </c>
      <c r="O579" s="503">
        <v>0</v>
      </c>
      <c r="P579" s="513">
        <f t="shared" si="382"/>
        <v>850.76488373912491</v>
      </c>
      <c r="Q579" s="513">
        <f t="shared" si="383"/>
        <v>739.79555107749991</v>
      </c>
      <c r="R579" s="515">
        <f t="shared" si="384"/>
        <v>5.4999999999999896E-2</v>
      </c>
      <c r="S579" s="513">
        <f t="shared" si="391"/>
        <v>806.41221207499996</v>
      </c>
      <c r="T579" s="513">
        <f t="shared" si="385"/>
        <v>701.22801049999998</v>
      </c>
      <c r="U579" s="515">
        <f t="shared" si="386"/>
        <v>5.4999999999999938E-2</v>
      </c>
      <c r="V579" s="257">
        <v>764.37176499999998</v>
      </c>
      <c r="W579" s="257">
        <v>664.67110000000002</v>
      </c>
      <c r="X579" s="360">
        <v>9.0000000000000108E-2</v>
      </c>
    </row>
    <row r="580" spans="1:24" x14ac:dyDescent="0.2">
      <c r="A580" s="238" t="s">
        <v>622</v>
      </c>
      <c r="B580" s="38" t="s">
        <v>19</v>
      </c>
      <c r="C580" s="674">
        <f t="shared" si="387"/>
        <v>196.29587239257398</v>
      </c>
      <c r="D580" s="674">
        <f t="shared" si="388"/>
        <v>170.69206295006435</v>
      </c>
      <c r="E580" s="673">
        <v>0.06</v>
      </c>
      <c r="F580" s="795">
        <f t="shared" si="389"/>
        <v>185.1847852760132</v>
      </c>
      <c r="G580" s="672">
        <f t="shared" si="390"/>
        <v>161.03024806609844</v>
      </c>
      <c r="H580" s="809">
        <v>5.2999999999999999E-2</v>
      </c>
      <c r="I580" s="513">
        <f t="shared" si="379"/>
        <v>175.86399361444748</v>
      </c>
      <c r="J580" s="513">
        <f t="shared" si="380"/>
        <v>152.92521183865</v>
      </c>
      <c r="K580" s="503">
        <v>0.03</v>
      </c>
      <c r="L580" s="38" t="s">
        <v>19</v>
      </c>
      <c r="M580" s="513">
        <f t="shared" si="381"/>
        <v>170.74174137324999</v>
      </c>
      <c r="N580" s="513">
        <v>148.47107945499999</v>
      </c>
      <c r="O580" s="503">
        <v>0</v>
      </c>
      <c r="P580" s="513">
        <f t="shared" si="382"/>
        <v>170.74174137324999</v>
      </c>
      <c r="Q580" s="513">
        <f t="shared" si="383"/>
        <v>148.47107945499999</v>
      </c>
      <c r="R580" s="515">
        <f t="shared" si="384"/>
        <v>5.4999999999999882E-2</v>
      </c>
      <c r="S580" s="513">
        <f t="shared" si="391"/>
        <v>161.84051314999999</v>
      </c>
      <c r="T580" s="513">
        <f t="shared" si="385"/>
        <v>140.73088100000001</v>
      </c>
      <c r="U580" s="515">
        <f t="shared" si="386"/>
        <v>5.4999999999999986E-2</v>
      </c>
      <c r="V580" s="257">
        <v>153.40333000000001</v>
      </c>
      <c r="W580" s="257">
        <v>133.39420000000001</v>
      </c>
      <c r="X580" s="360">
        <v>9.0000000000000135E-2</v>
      </c>
    </row>
    <row r="581" spans="1:24" x14ac:dyDescent="0.2">
      <c r="A581" s="238" t="s">
        <v>623</v>
      </c>
      <c r="B581" s="38" t="s">
        <v>19</v>
      </c>
      <c r="C581" s="674">
        <f t="shared" si="387"/>
        <v>270.75292743803305</v>
      </c>
      <c r="D581" s="674">
        <f t="shared" si="388"/>
        <v>235.43732820698528</v>
      </c>
      <c r="E581" s="673">
        <v>0.06</v>
      </c>
      <c r="F581" s="795">
        <f t="shared" si="389"/>
        <v>255.42729003588022</v>
      </c>
      <c r="G581" s="672">
        <f t="shared" si="390"/>
        <v>222.11068698772195</v>
      </c>
      <c r="H581" s="809">
        <v>5.2999999999999999E-2</v>
      </c>
      <c r="I581" s="513">
        <f t="shared" si="379"/>
        <v>242.57102567509995</v>
      </c>
      <c r="J581" s="513">
        <f t="shared" si="380"/>
        <v>210.93132667399996</v>
      </c>
      <c r="K581" s="503">
        <v>0.03</v>
      </c>
      <c r="L581" s="38" t="s">
        <v>19</v>
      </c>
      <c r="M581" s="513">
        <f t="shared" si="381"/>
        <v>235.50585016999995</v>
      </c>
      <c r="N581" s="513">
        <v>204.78769579999997</v>
      </c>
      <c r="O581" s="503">
        <v>0</v>
      </c>
      <c r="P581" s="513">
        <f t="shared" si="382"/>
        <v>235.50585016999995</v>
      </c>
      <c r="Q581" s="513">
        <f t="shared" si="383"/>
        <v>204.78769579999997</v>
      </c>
      <c r="R581" s="515">
        <f t="shared" si="384"/>
        <v>5.4999999999999993E-2</v>
      </c>
      <c r="S581" s="513">
        <f t="shared" si="391"/>
        <v>223.22829399999995</v>
      </c>
      <c r="T581" s="513">
        <f t="shared" si="385"/>
        <v>194.11155999999997</v>
      </c>
      <c r="U581" s="515">
        <f t="shared" si="386"/>
        <v>5.4999999999999889E-2</v>
      </c>
      <c r="V581" s="257">
        <v>211.59079999999997</v>
      </c>
      <c r="W581" s="257">
        <v>183.99199999999999</v>
      </c>
      <c r="X581" s="360">
        <v>9.0000000000000052E-2</v>
      </c>
    </row>
    <row r="582" spans="1:24" x14ac:dyDescent="0.2">
      <c r="A582" s="238" t="s">
        <v>614</v>
      </c>
      <c r="B582" s="38" t="s">
        <v>19</v>
      </c>
      <c r="C582" s="674">
        <f t="shared" si="387"/>
        <v>465.35659403411927</v>
      </c>
      <c r="D582" s="674">
        <f t="shared" si="388"/>
        <v>404.65790785575592</v>
      </c>
      <c r="E582" s="673">
        <v>0.06</v>
      </c>
      <c r="F582" s="795">
        <f t="shared" si="389"/>
        <v>439.01565474916913</v>
      </c>
      <c r="G582" s="672">
        <f t="shared" si="390"/>
        <v>381.7527432601471</v>
      </c>
      <c r="H582" s="809">
        <v>5.2999999999999999E-2</v>
      </c>
      <c r="I582" s="513">
        <f t="shared" si="379"/>
        <v>416.91895037907801</v>
      </c>
      <c r="J582" s="513">
        <f t="shared" si="380"/>
        <v>362.53821772093744</v>
      </c>
      <c r="K582" s="503">
        <v>0.03</v>
      </c>
      <c r="L582" s="38" t="s">
        <v>19</v>
      </c>
      <c r="M582" s="513">
        <f t="shared" si="381"/>
        <v>404.77567997968742</v>
      </c>
      <c r="N582" s="513">
        <v>351.97885215624996</v>
      </c>
      <c r="O582" s="503">
        <v>0</v>
      </c>
      <c r="P582" s="513">
        <f t="shared" si="382"/>
        <v>404.77567997968748</v>
      </c>
      <c r="Q582" s="513">
        <f t="shared" si="383"/>
        <v>351.97885215624996</v>
      </c>
      <c r="R582" s="515">
        <f t="shared" si="384"/>
        <v>5.4999999999999868E-2</v>
      </c>
      <c r="S582" s="513">
        <f t="shared" si="391"/>
        <v>383.67363031249999</v>
      </c>
      <c r="T582" s="513">
        <f t="shared" si="385"/>
        <v>333.62924375</v>
      </c>
      <c r="U582" s="515">
        <f t="shared" si="386"/>
        <v>5.4999999999999868E-2</v>
      </c>
      <c r="V582" s="257">
        <v>363.67168750000002</v>
      </c>
      <c r="W582" s="257">
        <v>316.23625000000004</v>
      </c>
      <c r="X582" s="360">
        <v>9.0000000000000135E-2</v>
      </c>
    </row>
    <row r="583" spans="1:24" x14ac:dyDescent="0.2">
      <c r="A583" s="238" t="s">
        <v>624</v>
      </c>
      <c r="B583" s="38" t="s">
        <v>19</v>
      </c>
      <c r="C583" s="674">
        <f t="shared" si="387"/>
        <v>978.09495036989449</v>
      </c>
      <c r="D583" s="674">
        <f t="shared" si="388"/>
        <v>850.51734814773442</v>
      </c>
      <c r="E583" s="673">
        <v>0.06</v>
      </c>
      <c r="F583" s="795">
        <f t="shared" si="389"/>
        <v>922.73108525461737</v>
      </c>
      <c r="G583" s="672">
        <f t="shared" si="390"/>
        <v>802.37485674314564</v>
      </c>
      <c r="H583" s="809">
        <v>5.2999999999999999E-2</v>
      </c>
      <c r="I583" s="513">
        <f t="shared" si="379"/>
        <v>876.2878302512986</v>
      </c>
      <c r="J583" s="513">
        <f t="shared" si="380"/>
        <v>761.98941760982495</v>
      </c>
      <c r="K583" s="503">
        <v>0.03</v>
      </c>
      <c r="L583" s="38" t="s">
        <v>19</v>
      </c>
      <c r="M583" s="513">
        <f t="shared" si="381"/>
        <v>850.7648837391248</v>
      </c>
      <c r="N583" s="513">
        <v>739.79555107749991</v>
      </c>
      <c r="O583" s="503">
        <v>0</v>
      </c>
      <c r="P583" s="513">
        <f t="shared" si="382"/>
        <v>850.76488373912491</v>
      </c>
      <c r="Q583" s="513">
        <f t="shared" si="383"/>
        <v>739.79555107749991</v>
      </c>
      <c r="R583" s="515">
        <f t="shared" si="384"/>
        <v>5.4999999999999896E-2</v>
      </c>
      <c r="S583" s="513">
        <f t="shared" si="391"/>
        <v>806.41221207499996</v>
      </c>
      <c r="T583" s="513">
        <f t="shared" si="385"/>
        <v>701.22801049999998</v>
      </c>
      <c r="U583" s="515">
        <f t="shared" si="386"/>
        <v>5.4999999999999938E-2</v>
      </c>
      <c r="V583" s="257">
        <v>764.37176499999998</v>
      </c>
      <c r="W583" s="257">
        <v>664.67110000000002</v>
      </c>
      <c r="X583" s="360">
        <v>9.0000000000000108E-2</v>
      </c>
    </row>
    <row r="584" spans="1:24" x14ac:dyDescent="0.2">
      <c r="A584" s="238" t="s">
        <v>615</v>
      </c>
      <c r="B584" s="38" t="s">
        <v>19</v>
      </c>
      <c r="C584" s="674">
        <f t="shared" si="387"/>
        <v>780.10687218083274</v>
      </c>
      <c r="D584" s="674">
        <f t="shared" si="388"/>
        <v>678.35380189637635</v>
      </c>
      <c r="E584" s="673">
        <v>0.06</v>
      </c>
      <c r="F584" s="795">
        <f t="shared" si="389"/>
        <v>735.94987941587988</v>
      </c>
      <c r="G584" s="672">
        <f t="shared" si="390"/>
        <v>639.95641688337389</v>
      </c>
      <c r="H584" s="809">
        <v>5.2999999999999999E-2</v>
      </c>
      <c r="I584" s="513">
        <f t="shared" si="379"/>
        <v>698.90776772638173</v>
      </c>
      <c r="J584" s="513">
        <f t="shared" si="380"/>
        <v>607.7458849794624</v>
      </c>
      <c r="K584" s="503">
        <v>0.03</v>
      </c>
      <c r="L584" s="38" t="s">
        <v>19</v>
      </c>
      <c r="M584" s="513">
        <f t="shared" si="381"/>
        <v>678.55123080231226</v>
      </c>
      <c r="N584" s="513">
        <v>590.04454852374988</v>
      </c>
      <c r="O584" s="503">
        <v>0</v>
      </c>
      <c r="P584" s="513">
        <f t="shared" si="382"/>
        <v>678.55123080231226</v>
      </c>
      <c r="Q584" s="513">
        <f t="shared" si="383"/>
        <v>590.04454852374988</v>
      </c>
      <c r="R584" s="515">
        <f t="shared" si="384"/>
        <v>5.4999999999999966E-2</v>
      </c>
      <c r="S584" s="513">
        <f t="shared" si="391"/>
        <v>643.17652208749985</v>
      </c>
      <c r="T584" s="513">
        <f t="shared" si="385"/>
        <v>559.28393224999991</v>
      </c>
      <c r="U584" s="515">
        <f t="shared" si="386"/>
        <v>5.4999999999999896E-2</v>
      </c>
      <c r="V584" s="257">
        <v>609.64599249999992</v>
      </c>
      <c r="W584" s="257">
        <v>530.12694999999997</v>
      </c>
      <c r="X584" s="360">
        <v>9.0000000000000011E-2</v>
      </c>
    </row>
    <row r="585" spans="1:24" x14ac:dyDescent="0.2">
      <c r="A585" s="238" t="s">
        <v>616</v>
      </c>
      <c r="B585" s="38" t="s">
        <v>19</v>
      </c>
      <c r="C585" s="674">
        <f t="shared" si="387"/>
        <v>231.83219411881586</v>
      </c>
      <c r="D585" s="674">
        <f t="shared" si="388"/>
        <v>201.5932122772312</v>
      </c>
      <c r="E585" s="673">
        <v>0.06</v>
      </c>
      <c r="F585" s="795">
        <f t="shared" si="389"/>
        <v>218.7096170932225</v>
      </c>
      <c r="G585" s="672">
        <f t="shared" si="390"/>
        <v>190.18227573323696</v>
      </c>
      <c r="H585" s="809">
        <v>5.2999999999999999E-2</v>
      </c>
      <c r="I585" s="513">
        <f t="shared" ref="I585:I589" si="392">J585*1.15</f>
        <v>207.70144073430436</v>
      </c>
      <c r="J585" s="513">
        <f t="shared" si="380"/>
        <v>180.6099484646125</v>
      </c>
      <c r="K585" s="503">
        <v>0.03</v>
      </c>
      <c r="L585" s="38" t="s">
        <v>19</v>
      </c>
      <c r="M585" s="513">
        <f t="shared" si="356"/>
        <v>201.65188420806248</v>
      </c>
      <c r="N585" s="513">
        <v>175.34946452874999</v>
      </c>
      <c r="O585" s="503">
        <v>0</v>
      </c>
      <c r="P585" s="513">
        <f t="shared" ref="P585:Q589" si="393">S585*1.055</f>
        <v>201.65188420806246</v>
      </c>
      <c r="Q585" s="513">
        <f t="shared" si="393"/>
        <v>175.34946452874999</v>
      </c>
      <c r="R585" s="515">
        <f t="shared" ref="R585:R591" si="394">(Q585-T585)/T585</f>
        <v>5.4999999999999966E-2</v>
      </c>
      <c r="S585" s="513">
        <f>T585*1.15</f>
        <v>191.13922673749997</v>
      </c>
      <c r="T585" s="513">
        <f t="shared" si="385"/>
        <v>166.20802325</v>
      </c>
      <c r="U585" s="515">
        <f t="shared" si="386"/>
        <v>5.5E-2</v>
      </c>
      <c r="V585" s="257">
        <v>181.17462249999997</v>
      </c>
      <c r="W585" s="257">
        <v>157.54315</v>
      </c>
      <c r="X585" s="360">
        <v>9.0000000000000011E-2</v>
      </c>
    </row>
    <row r="586" spans="1:24" x14ac:dyDescent="0.2">
      <c r="A586" s="238" t="s">
        <v>625</v>
      </c>
      <c r="B586" s="38" t="s">
        <v>19</v>
      </c>
      <c r="C586" s="674">
        <f t="shared" si="387"/>
        <v>780.10687218083274</v>
      </c>
      <c r="D586" s="674">
        <f t="shared" si="388"/>
        <v>678.35380189637635</v>
      </c>
      <c r="E586" s="673">
        <v>0.06</v>
      </c>
      <c r="F586" s="795">
        <f t="shared" si="389"/>
        <v>735.94987941587988</v>
      </c>
      <c r="G586" s="672">
        <f t="shared" si="390"/>
        <v>639.95641688337389</v>
      </c>
      <c r="H586" s="809">
        <v>5.2999999999999999E-2</v>
      </c>
      <c r="I586" s="513">
        <f t="shared" si="392"/>
        <v>698.90776772638173</v>
      </c>
      <c r="J586" s="513">
        <f t="shared" si="380"/>
        <v>607.7458849794624</v>
      </c>
      <c r="K586" s="503">
        <v>0.03</v>
      </c>
      <c r="L586" s="38" t="s">
        <v>19</v>
      </c>
      <c r="M586" s="513">
        <f t="shared" si="356"/>
        <v>678.55123080231226</v>
      </c>
      <c r="N586" s="513">
        <v>590.04454852374988</v>
      </c>
      <c r="O586" s="503">
        <v>0</v>
      </c>
      <c r="P586" s="513">
        <f t="shared" si="393"/>
        <v>678.55123080231226</v>
      </c>
      <c r="Q586" s="513">
        <f t="shared" si="393"/>
        <v>590.04454852374988</v>
      </c>
      <c r="R586" s="515">
        <f t="shared" si="394"/>
        <v>5.4999999999999966E-2</v>
      </c>
      <c r="S586" s="513">
        <f t="shared" ref="S586:S589" si="395">T586*1.15</f>
        <v>643.17652208749985</v>
      </c>
      <c r="T586" s="513">
        <f t="shared" si="385"/>
        <v>559.28393224999991</v>
      </c>
      <c r="U586" s="515">
        <f t="shared" si="386"/>
        <v>5.4999999999999896E-2</v>
      </c>
      <c r="V586" s="257">
        <v>609.64599249999992</v>
      </c>
      <c r="W586" s="257">
        <v>530.12694999999997</v>
      </c>
      <c r="X586" s="360">
        <v>9.0000000000000011E-2</v>
      </c>
    </row>
    <row r="587" spans="1:24" x14ac:dyDescent="0.2">
      <c r="A587" s="238" t="s">
        <v>611</v>
      </c>
      <c r="B587" s="38" t="s">
        <v>19</v>
      </c>
      <c r="C587" s="674">
        <f t="shared" si="387"/>
        <v>978.09495036989449</v>
      </c>
      <c r="D587" s="674">
        <f t="shared" si="388"/>
        <v>850.51734814773442</v>
      </c>
      <c r="E587" s="673">
        <v>0.06</v>
      </c>
      <c r="F587" s="795">
        <f t="shared" si="389"/>
        <v>922.73108525461737</v>
      </c>
      <c r="G587" s="672">
        <f t="shared" si="390"/>
        <v>802.37485674314564</v>
      </c>
      <c r="H587" s="809">
        <v>5.2999999999999999E-2</v>
      </c>
      <c r="I587" s="513">
        <f t="shared" si="392"/>
        <v>876.2878302512986</v>
      </c>
      <c r="J587" s="513">
        <f t="shared" si="380"/>
        <v>761.98941760982495</v>
      </c>
      <c r="K587" s="503">
        <v>0.03</v>
      </c>
      <c r="L587" s="38" t="s">
        <v>19</v>
      </c>
      <c r="M587" s="513">
        <f t="shared" si="356"/>
        <v>850.7648837391248</v>
      </c>
      <c r="N587" s="513">
        <v>739.79555107749991</v>
      </c>
      <c r="O587" s="503">
        <v>0</v>
      </c>
      <c r="P587" s="513">
        <f t="shared" si="393"/>
        <v>850.76488373912491</v>
      </c>
      <c r="Q587" s="513">
        <f t="shared" si="393"/>
        <v>739.79555107749991</v>
      </c>
      <c r="R587" s="515">
        <f t="shared" si="394"/>
        <v>5.4999999999999896E-2</v>
      </c>
      <c r="S587" s="513">
        <f t="shared" si="395"/>
        <v>806.41221207499996</v>
      </c>
      <c r="T587" s="513">
        <f t="shared" si="385"/>
        <v>701.22801049999998</v>
      </c>
      <c r="U587" s="515">
        <f t="shared" si="386"/>
        <v>5.4999999999999938E-2</v>
      </c>
      <c r="V587" s="257">
        <v>764.37176499999998</v>
      </c>
      <c r="W587" s="257">
        <v>664.67110000000002</v>
      </c>
      <c r="X587" s="360">
        <v>9.0000000000000108E-2</v>
      </c>
    </row>
    <row r="588" spans="1:24" x14ac:dyDescent="0.2">
      <c r="A588" s="238" t="s">
        <v>595</v>
      </c>
      <c r="B588" s="38" t="s">
        <v>19</v>
      </c>
      <c r="C588" s="674">
        <f t="shared" si="387"/>
        <v>780.10687218083274</v>
      </c>
      <c r="D588" s="674">
        <f t="shared" si="388"/>
        <v>678.35380189637635</v>
      </c>
      <c r="E588" s="673">
        <v>0.06</v>
      </c>
      <c r="F588" s="795">
        <f t="shared" si="389"/>
        <v>735.94987941587988</v>
      </c>
      <c r="G588" s="672">
        <f t="shared" si="390"/>
        <v>639.95641688337389</v>
      </c>
      <c r="H588" s="809">
        <v>5.2999999999999999E-2</v>
      </c>
      <c r="I588" s="513">
        <f t="shared" si="392"/>
        <v>698.90776772638173</v>
      </c>
      <c r="J588" s="513">
        <f t="shared" si="380"/>
        <v>607.7458849794624</v>
      </c>
      <c r="K588" s="503">
        <v>0.03</v>
      </c>
      <c r="L588" s="38" t="s">
        <v>19</v>
      </c>
      <c r="M588" s="513">
        <f t="shared" si="356"/>
        <v>678.55123080231226</v>
      </c>
      <c r="N588" s="513">
        <v>590.04454852374988</v>
      </c>
      <c r="O588" s="503">
        <v>0</v>
      </c>
      <c r="P588" s="513">
        <f t="shared" si="393"/>
        <v>678.55123080231226</v>
      </c>
      <c r="Q588" s="513">
        <f t="shared" si="393"/>
        <v>590.04454852374988</v>
      </c>
      <c r="R588" s="515">
        <f t="shared" si="394"/>
        <v>5.4999999999999966E-2</v>
      </c>
      <c r="S588" s="513">
        <f t="shared" si="395"/>
        <v>643.17652208749985</v>
      </c>
      <c r="T588" s="513">
        <f t="shared" si="385"/>
        <v>559.28393224999991</v>
      </c>
      <c r="U588" s="515">
        <f t="shared" si="386"/>
        <v>5.4999999999999896E-2</v>
      </c>
      <c r="V588" s="257">
        <v>609.64599249999992</v>
      </c>
      <c r="W588" s="257">
        <v>530.12694999999997</v>
      </c>
      <c r="X588" s="360">
        <v>9.0000000000000011E-2</v>
      </c>
    </row>
    <row r="589" spans="1:24" x14ac:dyDescent="0.2">
      <c r="A589" s="238" t="s">
        <v>596</v>
      </c>
      <c r="B589" s="38" t="s">
        <v>19</v>
      </c>
      <c r="C589" s="674">
        <f t="shared" si="387"/>
        <v>1954.4976949433017</v>
      </c>
      <c r="D589" s="674">
        <f t="shared" si="388"/>
        <v>1699.5632129941755</v>
      </c>
      <c r="E589" s="673">
        <v>0.06</v>
      </c>
      <c r="F589" s="795">
        <f t="shared" si="389"/>
        <v>1843.8657499465107</v>
      </c>
      <c r="G589" s="672">
        <f t="shared" si="390"/>
        <v>1603.3615216926182</v>
      </c>
      <c r="H589" s="809">
        <v>5.2999999999999999E-2</v>
      </c>
      <c r="I589" s="513">
        <f t="shared" si="392"/>
        <v>1751.0595915921281</v>
      </c>
      <c r="J589" s="513">
        <f t="shared" si="380"/>
        <v>1522.6605144279376</v>
      </c>
      <c r="K589" s="503">
        <v>0.03</v>
      </c>
      <c r="L589" s="38" t="s">
        <v>19</v>
      </c>
      <c r="M589" s="513">
        <f t="shared" si="356"/>
        <v>1700.0578559146875</v>
      </c>
      <c r="N589" s="513">
        <v>1478.31117905625</v>
      </c>
      <c r="O589" s="503">
        <v>0</v>
      </c>
      <c r="P589" s="513">
        <f t="shared" si="393"/>
        <v>1700.0578559146873</v>
      </c>
      <c r="Q589" s="513">
        <f t="shared" si="393"/>
        <v>1478.31117905625</v>
      </c>
      <c r="R589" s="515">
        <f t="shared" si="394"/>
        <v>5.4999999999999959E-2</v>
      </c>
      <c r="S589" s="513">
        <f t="shared" si="395"/>
        <v>1611.4292473124999</v>
      </c>
      <c r="T589" s="513">
        <f t="shared" si="385"/>
        <v>1401.2428237500001</v>
      </c>
      <c r="U589" s="515">
        <f t="shared" si="386"/>
        <v>5.5000000000000007E-2</v>
      </c>
      <c r="V589" s="257">
        <v>1527.4210874999999</v>
      </c>
      <c r="W589" s="257">
        <v>1328.1922500000001</v>
      </c>
      <c r="X589" s="360">
        <v>9.0000000000000163E-2</v>
      </c>
    </row>
    <row r="590" spans="1:24" x14ac:dyDescent="0.2">
      <c r="A590" s="238" t="s">
        <v>626</v>
      </c>
      <c r="B590" s="38" t="s">
        <v>45</v>
      </c>
      <c r="C590" s="674"/>
      <c r="D590" s="674">
        <f t="shared" si="388"/>
        <v>1025.6238610016794</v>
      </c>
      <c r="E590" s="673">
        <v>0.06</v>
      </c>
      <c r="F590" s="795"/>
      <c r="G590" s="672">
        <f t="shared" si="390"/>
        <v>967.56968019026363</v>
      </c>
      <c r="H590" s="809">
        <v>5.2999999999999999E-2</v>
      </c>
      <c r="I590" s="513"/>
      <c r="J590" s="513">
        <f t="shared" si="380"/>
        <v>918.86959182361227</v>
      </c>
      <c r="K590" s="503">
        <v>0.03</v>
      </c>
      <c r="L590" s="38" t="s">
        <v>45</v>
      </c>
      <c r="M590" s="513"/>
      <c r="N590" s="513">
        <v>892.10639982874977</v>
      </c>
      <c r="O590" s="503">
        <v>0</v>
      </c>
      <c r="P590" s="513"/>
      <c r="Q590" s="513">
        <f>T590*1.055</f>
        <v>892.10639982874977</v>
      </c>
      <c r="R590" s="515">
        <f t="shared" si="394"/>
        <v>5.4999999999999924E-2</v>
      </c>
      <c r="S590" s="513"/>
      <c r="T590" s="513">
        <f t="shared" si="385"/>
        <v>845.59848324999984</v>
      </c>
      <c r="U590" s="515">
        <f t="shared" si="386"/>
        <v>5.4999999999999875E-2</v>
      </c>
      <c r="V590" s="257">
        <v>801.51514999999995</v>
      </c>
      <c r="W590" s="257">
        <v>801.51514999999995</v>
      </c>
      <c r="X590" s="360">
        <v>9.0000000000000038E-2</v>
      </c>
    </row>
    <row r="591" spans="1:24" x14ac:dyDescent="0.2">
      <c r="A591" s="238" t="s">
        <v>618</v>
      </c>
      <c r="B591" s="38" t="s">
        <v>45</v>
      </c>
      <c r="C591" s="674"/>
      <c r="D591" s="674">
        <f t="shared" si="388"/>
        <v>513.54767215148672</v>
      </c>
      <c r="E591" s="673">
        <v>0.06</v>
      </c>
      <c r="F591" s="795"/>
      <c r="G591" s="672">
        <f t="shared" si="390"/>
        <v>484.47893599196857</v>
      </c>
      <c r="H591" s="809">
        <v>5.2999999999999999E-2</v>
      </c>
      <c r="I591" s="513"/>
      <c r="J591" s="513">
        <f t="shared" si="380"/>
        <v>460.09395630766249</v>
      </c>
      <c r="K591" s="503">
        <v>0.03</v>
      </c>
      <c r="L591" s="38" t="s">
        <v>45</v>
      </c>
      <c r="M591" s="513"/>
      <c r="N591" s="513">
        <v>446.69316146374996</v>
      </c>
      <c r="O591" s="503">
        <v>0</v>
      </c>
      <c r="P591" s="513"/>
      <c r="Q591" s="513">
        <f>T591*1.055</f>
        <v>446.69316146374996</v>
      </c>
      <c r="R591" s="515">
        <f t="shared" si="394"/>
        <v>5.4999999999999945E-2</v>
      </c>
      <c r="S591" s="513"/>
      <c r="T591" s="513">
        <f t="shared" si="385"/>
        <v>423.40584024999998</v>
      </c>
      <c r="U591" s="515">
        <f t="shared" si="386"/>
        <v>5.4999999999999889E-2</v>
      </c>
      <c r="V591" s="257">
        <v>401.33255000000003</v>
      </c>
      <c r="W591" s="257">
        <v>401.33255000000003</v>
      </c>
      <c r="X591" s="360">
        <v>9.0000000000000094E-2</v>
      </c>
    </row>
    <row r="592" spans="1:24" x14ac:dyDescent="0.2">
      <c r="A592" s="238"/>
      <c r="B592" s="38"/>
      <c r="C592" s="674"/>
      <c r="D592" s="674"/>
      <c r="E592" s="38"/>
      <c r="F592" s="794"/>
      <c r="G592" s="38"/>
      <c r="H592" s="809"/>
      <c r="I592" s="532"/>
      <c r="J592" s="532"/>
      <c r="K592" s="503"/>
      <c r="L592" s="38"/>
      <c r="M592" s="532"/>
      <c r="N592" s="532"/>
      <c r="O592" s="503"/>
      <c r="P592" s="532"/>
      <c r="Q592" s="532"/>
      <c r="R592" s="519"/>
      <c r="S592" s="437"/>
      <c r="T592" s="437"/>
      <c r="U592" s="312"/>
      <c r="V592" s="165"/>
      <c r="W592" s="165"/>
      <c r="X592" s="360"/>
    </row>
    <row r="593" spans="1:24" ht="25.5" x14ac:dyDescent="0.2">
      <c r="A593" s="399" t="s">
        <v>627</v>
      </c>
      <c r="B593" s="38"/>
      <c r="C593" s="674"/>
      <c r="D593" s="674"/>
      <c r="E593" s="38"/>
      <c r="F593" s="794"/>
      <c r="G593" s="38"/>
      <c r="H593" s="809"/>
      <c r="I593" s="532"/>
      <c r="J593" s="532"/>
      <c r="K593" s="503"/>
      <c r="L593" s="38"/>
      <c r="M593" s="532"/>
      <c r="N593" s="532"/>
      <c r="O593" s="503"/>
      <c r="P593" s="532"/>
      <c r="Q593" s="532"/>
      <c r="R593" s="519"/>
      <c r="S593" s="437"/>
      <c r="T593" s="437"/>
      <c r="U593" s="312"/>
      <c r="V593" s="165"/>
      <c r="W593" s="165"/>
      <c r="X593" s="360"/>
    </row>
    <row r="594" spans="1:24" x14ac:dyDescent="0.2">
      <c r="A594" s="238" t="s">
        <v>628</v>
      </c>
      <c r="B594" s="38" t="s">
        <v>19</v>
      </c>
      <c r="C594" s="674">
        <f>D594*1.15</f>
        <v>5355.8313458835919</v>
      </c>
      <c r="D594" s="674">
        <f>G594*1.06</f>
        <v>4657.2446485944283</v>
      </c>
      <c r="E594" s="673">
        <v>0.06</v>
      </c>
      <c r="F594" s="793">
        <f>G594*1.15</f>
        <v>5052.6710810222557</v>
      </c>
      <c r="G594" s="672">
        <f>J594*1.053</f>
        <v>4393.6270269758752</v>
      </c>
      <c r="H594" s="809">
        <v>5.2999999999999999E-2</v>
      </c>
      <c r="I594" s="513">
        <f t="shared" ref="I594" si="396">J594*1.15</f>
        <v>4798.3581016355711</v>
      </c>
      <c r="J594" s="513">
        <f>N594*1.03</f>
        <v>4172.485305770062</v>
      </c>
      <c r="K594" s="624">
        <v>0.03</v>
      </c>
      <c r="L594" s="38" t="s">
        <v>19</v>
      </c>
      <c r="M594" s="513">
        <f t="shared" si="356"/>
        <v>4658.6000986753115</v>
      </c>
      <c r="N594" s="513">
        <v>4050.9566075437497</v>
      </c>
      <c r="O594" s="624">
        <v>0</v>
      </c>
      <c r="P594" s="513">
        <f>S594*1.055</f>
        <v>4658.6000986753124</v>
      </c>
      <c r="Q594" s="513">
        <f>T594*1.055</f>
        <v>4050.9566075437497</v>
      </c>
      <c r="R594" s="625">
        <f>(Q594-T594)/T594</f>
        <v>5.499999999999991E-2</v>
      </c>
      <c r="S594" s="513">
        <f>T594*1.15</f>
        <v>4415.7346906875</v>
      </c>
      <c r="T594" s="513">
        <f t="shared" ref="T594:T597" si="397">W594*1.055</f>
        <v>3839.76929625</v>
      </c>
      <c r="U594" s="625">
        <f t="shared" ref="U594" si="398">(T594-W594)/W594</f>
        <v>5.4999999999999993E-2</v>
      </c>
      <c r="V594" s="257">
        <v>4185.5305124999995</v>
      </c>
      <c r="W594" s="257">
        <v>3639.59175</v>
      </c>
      <c r="X594" s="360">
        <v>9.000000000000008E-2</v>
      </c>
    </row>
    <row r="595" spans="1:24" x14ac:dyDescent="0.2">
      <c r="A595" s="349" t="s">
        <v>629</v>
      </c>
      <c r="B595" s="38"/>
      <c r="C595" s="674"/>
      <c r="D595" s="674"/>
      <c r="E595" s="673"/>
      <c r="F595" s="793"/>
      <c r="G595" s="672"/>
      <c r="H595" s="809"/>
      <c r="I595" s="513"/>
      <c r="J595" s="513"/>
      <c r="K595" s="624"/>
      <c r="L595" s="38"/>
      <c r="M595" s="513"/>
      <c r="N595" s="513"/>
      <c r="O595" s="624"/>
      <c r="P595" s="513"/>
      <c r="Q595" s="513"/>
      <c r="R595" s="626"/>
      <c r="S595" s="513"/>
      <c r="T595" s="513"/>
      <c r="U595" s="627"/>
      <c r="V595" s="165"/>
      <c r="W595" s="165"/>
      <c r="X595" s="360"/>
    </row>
    <row r="596" spans="1:24" x14ac:dyDescent="0.2">
      <c r="A596" s="238" t="s">
        <v>630</v>
      </c>
      <c r="B596" s="38" t="s">
        <v>19</v>
      </c>
      <c r="C596" s="674">
        <f t="shared" ref="C596:C597" si="399">D596*1.15</f>
        <v>978.09495036989449</v>
      </c>
      <c r="D596" s="674">
        <f t="shared" ref="D596:D597" si="400">G596*1.06</f>
        <v>850.51734814773442</v>
      </c>
      <c r="E596" s="673">
        <v>0.06</v>
      </c>
      <c r="F596" s="793">
        <f t="shared" ref="F596:F605" si="401">G596*1.15</f>
        <v>922.73108525461737</v>
      </c>
      <c r="G596" s="672">
        <f t="shared" ref="G596:G605" si="402">J596*1.053</f>
        <v>802.37485674314564</v>
      </c>
      <c r="H596" s="809">
        <v>5.2999999999999999E-2</v>
      </c>
      <c r="I596" s="513">
        <f t="shared" ref="I596:I597" si="403">J596*1.15</f>
        <v>876.2878302512986</v>
      </c>
      <c r="J596" s="513">
        <f>N596*1.03</f>
        <v>761.98941760982495</v>
      </c>
      <c r="K596" s="624">
        <v>0.03</v>
      </c>
      <c r="L596" s="38" t="s">
        <v>19</v>
      </c>
      <c r="M596" s="513">
        <f t="shared" si="356"/>
        <v>850.7648837391248</v>
      </c>
      <c r="N596" s="513">
        <v>739.79555107749991</v>
      </c>
      <c r="O596" s="624">
        <v>0</v>
      </c>
      <c r="P596" s="513">
        <f>S596*1.055</f>
        <v>850.76488373912491</v>
      </c>
      <c r="Q596" s="513">
        <f>T596*1.055</f>
        <v>739.79555107749991</v>
      </c>
      <c r="R596" s="625">
        <f>(Q596-T596)/T596</f>
        <v>5.4999999999999896E-2</v>
      </c>
      <c r="S596" s="513">
        <f>T596*1.15</f>
        <v>806.41221207499996</v>
      </c>
      <c r="T596" s="513">
        <f t="shared" si="397"/>
        <v>701.22801049999998</v>
      </c>
      <c r="U596" s="625">
        <f t="shared" ref="U596:U597" si="404">(T596-W596)/W596</f>
        <v>5.4999999999999938E-2</v>
      </c>
      <c r="V596" s="257">
        <v>764.37176499999998</v>
      </c>
      <c r="W596" s="257">
        <v>664.67110000000002</v>
      </c>
      <c r="X596" s="360">
        <v>9.0000000000000108E-2</v>
      </c>
    </row>
    <row r="597" spans="1:24" x14ac:dyDescent="0.2">
      <c r="A597" s="238" t="s">
        <v>631</v>
      </c>
      <c r="B597" s="38" t="s">
        <v>19</v>
      </c>
      <c r="C597" s="674">
        <f t="shared" si="399"/>
        <v>465.35659403411927</v>
      </c>
      <c r="D597" s="674">
        <f t="shared" si="400"/>
        <v>404.65790785575592</v>
      </c>
      <c r="E597" s="673">
        <v>0.06</v>
      </c>
      <c r="F597" s="793">
        <f t="shared" si="401"/>
        <v>439.01565474916913</v>
      </c>
      <c r="G597" s="672">
        <f t="shared" si="402"/>
        <v>381.7527432601471</v>
      </c>
      <c r="H597" s="809">
        <v>5.2999999999999999E-2</v>
      </c>
      <c r="I597" s="513">
        <f t="shared" si="403"/>
        <v>416.91895037907801</v>
      </c>
      <c r="J597" s="513">
        <f>N597*1.03</f>
        <v>362.53821772093744</v>
      </c>
      <c r="K597" s="624">
        <v>0.03</v>
      </c>
      <c r="L597" s="38" t="s">
        <v>19</v>
      </c>
      <c r="M597" s="513">
        <f t="shared" si="356"/>
        <v>404.77567997968742</v>
      </c>
      <c r="N597" s="513">
        <v>351.97885215624996</v>
      </c>
      <c r="O597" s="624">
        <v>0</v>
      </c>
      <c r="P597" s="513">
        <f>S597*1.055</f>
        <v>404.77567997968748</v>
      </c>
      <c r="Q597" s="513">
        <f>T597*1.055</f>
        <v>351.97885215624996</v>
      </c>
      <c r="R597" s="625">
        <f>(Q597-T597)/T597</f>
        <v>5.4999999999999868E-2</v>
      </c>
      <c r="S597" s="513">
        <f t="shared" ref="S597:S605" si="405">T597*1.15</f>
        <v>383.67363031249999</v>
      </c>
      <c r="T597" s="513">
        <f t="shared" si="397"/>
        <v>333.62924375</v>
      </c>
      <c r="U597" s="625">
        <f t="shared" si="404"/>
        <v>5.4999999999999868E-2</v>
      </c>
      <c r="V597" s="257">
        <v>363.67168750000002</v>
      </c>
      <c r="W597" s="257">
        <v>316.23625000000004</v>
      </c>
      <c r="X597" s="360">
        <v>9.0000000000000135E-2</v>
      </c>
    </row>
    <row r="598" spans="1:24" x14ac:dyDescent="0.2">
      <c r="A598" s="238" t="s">
        <v>632</v>
      </c>
      <c r="B598" s="38"/>
      <c r="C598" s="674"/>
      <c r="D598" s="674"/>
      <c r="E598" s="38"/>
      <c r="F598" s="793"/>
      <c r="G598" s="672"/>
      <c r="H598" s="809"/>
      <c r="I598" s="513"/>
      <c r="J598" s="513"/>
      <c r="K598" s="624"/>
      <c r="L598" s="38"/>
      <c r="M598" s="513"/>
      <c r="N598" s="513"/>
      <c r="O598" s="624"/>
      <c r="P598" s="513"/>
      <c r="Q598" s="513"/>
      <c r="R598" s="626"/>
      <c r="S598" s="513"/>
      <c r="T598" s="513"/>
      <c r="U598" s="627"/>
      <c r="V598" s="165"/>
      <c r="W598" s="165"/>
      <c r="X598" s="360"/>
    </row>
    <row r="599" spans="1:24" x14ac:dyDescent="0.2">
      <c r="A599" s="238" t="s">
        <v>633</v>
      </c>
      <c r="B599" s="38"/>
      <c r="C599" s="674"/>
      <c r="D599" s="674"/>
      <c r="E599" s="38"/>
      <c r="F599" s="793"/>
      <c r="G599" s="672"/>
      <c r="H599" s="809"/>
      <c r="I599" s="513"/>
      <c r="J599" s="513"/>
      <c r="K599" s="624"/>
      <c r="L599" s="38"/>
      <c r="M599" s="513"/>
      <c r="N599" s="513"/>
      <c r="O599" s="624"/>
      <c r="P599" s="513"/>
      <c r="Q599" s="513"/>
      <c r="R599" s="626"/>
      <c r="S599" s="513"/>
      <c r="T599" s="513"/>
      <c r="U599" s="627"/>
      <c r="V599" s="165"/>
      <c r="W599" s="165"/>
      <c r="X599" s="360"/>
    </row>
    <row r="600" spans="1:24" x14ac:dyDescent="0.2">
      <c r="A600" s="238" t="s">
        <v>634</v>
      </c>
      <c r="B600" s="38" t="s">
        <v>19</v>
      </c>
      <c r="C600" s="674">
        <f t="shared" ref="C600:C605" si="406">D600*1.15</f>
        <v>978.09495036989449</v>
      </c>
      <c r="D600" s="674">
        <f>G600*1.06</f>
        <v>850.51734814773442</v>
      </c>
      <c r="E600" s="673">
        <v>0.06</v>
      </c>
      <c r="F600" s="793">
        <f t="shared" si="401"/>
        <v>922.73108525461737</v>
      </c>
      <c r="G600" s="672">
        <f t="shared" si="402"/>
        <v>802.37485674314564</v>
      </c>
      <c r="H600" s="809">
        <v>5.2999999999999999E-2</v>
      </c>
      <c r="I600" s="513">
        <f t="shared" ref="I600:I605" si="407">J600*1.15</f>
        <v>876.2878302512986</v>
      </c>
      <c r="J600" s="513">
        <f t="shared" ref="J600:J605" si="408">N600*1.03</f>
        <v>761.98941760982495</v>
      </c>
      <c r="K600" s="624">
        <v>0.03</v>
      </c>
      <c r="L600" s="38" t="s">
        <v>19</v>
      </c>
      <c r="M600" s="513">
        <f t="shared" si="356"/>
        <v>850.7648837391248</v>
      </c>
      <c r="N600" s="513">
        <v>739.79555107749991</v>
      </c>
      <c r="O600" s="624">
        <v>0</v>
      </c>
      <c r="P600" s="513">
        <f t="shared" ref="P600:Q605" si="409">S600*1.055</f>
        <v>850.76488373912491</v>
      </c>
      <c r="Q600" s="513">
        <f t="shared" si="409"/>
        <v>739.79555107749991</v>
      </c>
      <c r="R600" s="625">
        <f t="shared" ref="R600:R605" si="410">(Q600-T600)/T600</f>
        <v>5.4999999999999896E-2</v>
      </c>
      <c r="S600" s="513">
        <f t="shared" si="405"/>
        <v>806.41221207499996</v>
      </c>
      <c r="T600" s="513">
        <f t="shared" ref="T600:T605" si="411">W600*1.055</f>
        <v>701.22801049999998</v>
      </c>
      <c r="U600" s="625">
        <f t="shared" ref="U600:U605" si="412">(T600-W600)/W600</f>
        <v>5.4999999999999938E-2</v>
      </c>
      <c r="V600" s="257">
        <v>764.37176499999998</v>
      </c>
      <c r="W600" s="257">
        <v>664.67110000000002</v>
      </c>
      <c r="X600" s="360">
        <v>9.0000000000000108E-2</v>
      </c>
    </row>
    <row r="601" spans="1:24" x14ac:dyDescent="0.2">
      <c r="A601" s="238" t="s">
        <v>635</v>
      </c>
      <c r="B601" s="38" t="s">
        <v>19</v>
      </c>
      <c r="C601" s="674">
        <f t="shared" si="406"/>
        <v>465.95732709187234</v>
      </c>
      <c r="D601" s="674">
        <f t="shared" ref="D601:D605" si="413">G601*1.06</f>
        <v>405.18028442771509</v>
      </c>
      <c r="E601" s="673">
        <v>0.06</v>
      </c>
      <c r="F601" s="793">
        <f t="shared" si="401"/>
        <v>439.58238404893615</v>
      </c>
      <c r="G601" s="672">
        <f t="shared" si="402"/>
        <v>382.24555134690104</v>
      </c>
      <c r="H601" s="809">
        <v>5.2999999999999999E-2</v>
      </c>
      <c r="I601" s="513">
        <f t="shared" si="407"/>
        <v>417.45715484229459</v>
      </c>
      <c r="J601" s="513">
        <f t="shared" si="408"/>
        <v>363.00622160199532</v>
      </c>
      <c r="K601" s="624">
        <v>0.03</v>
      </c>
      <c r="L601" s="38" t="s">
        <v>19</v>
      </c>
      <c r="M601" s="513">
        <f t="shared" si="356"/>
        <v>405.29820858475205</v>
      </c>
      <c r="N601" s="513">
        <v>352.43322485630614</v>
      </c>
      <c r="O601" s="624">
        <v>0</v>
      </c>
      <c r="P601" s="513">
        <f t="shared" si="409"/>
        <v>405.29820858475199</v>
      </c>
      <c r="Q601" s="513">
        <f t="shared" si="409"/>
        <v>352.43322485630614</v>
      </c>
      <c r="R601" s="625">
        <f t="shared" si="410"/>
        <v>5.4999999999999979E-2</v>
      </c>
      <c r="S601" s="513">
        <f t="shared" si="405"/>
        <v>384.16891808981234</v>
      </c>
      <c r="T601" s="513">
        <f t="shared" si="411"/>
        <v>334.0599287737499</v>
      </c>
      <c r="U601" s="625">
        <f t="shared" si="412"/>
        <v>5.4999999999999848E-2</v>
      </c>
      <c r="V601" s="257">
        <v>364.1411545874999</v>
      </c>
      <c r="W601" s="257">
        <v>316.64448224999995</v>
      </c>
      <c r="X601" s="360">
        <v>9.0000000000000024E-2</v>
      </c>
    </row>
    <row r="602" spans="1:24" x14ac:dyDescent="0.2">
      <c r="A602" s="238" t="s">
        <v>636</v>
      </c>
      <c r="B602" s="38" t="s">
        <v>19</v>
      </c>
      <c r="C602" s="674">
        <f t="shared" si="406"/>
        <v>465.95732709187234</v>
      </c>
      <c r="D602" s="674">
        <f t="shared" si="413"/>
        <v>405.18028442771509</v>
      </c>
      <c r="E602" s="673">
        <v>0.06</v>
      </c>
      <c r="F602" s="793">
        <f t="shared" si="401"/>
        <v>439.58238404893615</v>
      </c>
      <c r="G602" s="672">
        <f t="shared" si="402"/>
        <v>382.24555134690104</v>
      </c>
      <c r="H602" s="809">
        <v>5.2999999999999999E-2</v>
      </c>
      <c r="I602" s="513">
        <f t="shared" si="407"/>
        <v>417.45715484229459</v>
      </c>
      <c r="J602" s="513">
        <f t="shared" si="408"/>
        <v>363.00622160199532</v>
      </c>
      <c r="K602" s="624">
        <v>0.03</v>
      </c>
      <c r="L602" s="38" t="s">
        <v>19</v>
      </c>
      <c r="M602" s="513">
        <f t="shared" si="356"/>
        <v>405.29820858475205</v>
      </c>
      <c r="N602" s="513">
        <v>352.43322485630614</v>
      </c>
      <c r="O602" s="624">
        <v>0</v>
      </c>
      <c r="P602" s="513">
        <f t="shared" si="409"/>
        <v>405.29820858475199</v>
      </c>
      <c r="Q602" s="513">
        <f t="shared" si="409"/>
        <v>352.43322485630614</v>
      </c>
      <c r="R602" s="625">
        <f t="shared" si="410"/>
        <v>5.4999999999999979E-2</v>
      </c>
      <c r="S602" s="513">
        <f t="shared" si="405"/>
        <v>384.16891808981234</v>
      </c>
      <c r="T602" s="513">
        <f t="shared" si="411"/>
        <v>334.0599287737499</v>
      </c>
      <c r="U602" s="625">
        <f t="shared" si="412"/>
        <v>5.4999999999999848E-2</v>
      </c>
      <c r="V602" s="257">
        <v>364.1411545874999</v>
      </c>
      <c r="W602" s="257">
        <v>316.64448224999995</v>
      </c>
      <c r="X602" s="360">
        <v>9.0000000000000024E-2</v>
      </c>
    </row>
    <row r="603" spans="1:24" x14ac:dyDescent="0.2">
      <c r="A603" s="238" t="s">
        <v>621</v>
      </c>
      <c r="B603" s="38" t="s">
        <v>19</v>
      </c>
      <c r="C603" s="674">
        <f t="shared" si="406"/>
        <v>1562.1174758827142</v>
      </c>
      <c r="D603" s="674">
        <f t="shared" si="413"/>
        <v>1358.3630225067081</v>
      </c>
      <c r="E603" s="673">
        <v>0.06</v>
      </c>
      <c r="F603" s="793">
        <f t="shared" si="401"/>
        <v>1473.6957319648247</v>
      </c>
      <c r="G603" s="672">
        <f t="shared" si="402"/>
        <v>1281.4745495346303</v>
      </c>
      <c r="H603" s="809">
        <v>5.2999999999999999E-2</v>
      </c>
      <c r="I603" s="513">
        <f t="shared" si="407"/>
        <v>1399.5211129770416</v>
      </c>
      <c r="J603" s="513">
        <f t="shared" si="408"/>
        <v>1216.9748808496015</v>
      </c>
      <c r="K603" s="624">
        <v>0.03</v>
      </c>
      <c r="L603" s="38" t="s">
        <v>19</v>
      </c>
      <c r="M603" s="513">
        <f t="shared" si="356"/>
        <v>1358.7583621136325</v>
      </c>
      <c r="N603" s="513">
        <v>1181.5290105335937</v>
      </c>
      <c r="O603" s="624">
        <v>0</v>
      </c>
      <c r="P603" s="513">
        <f t="shared" si="409"/>
        <v>1358.7583621136328</v>
      </c>
      <c r="Q603" s="513">
        <f t="shared" si="409"/>
        <v>1181.5290105335937</v>
      </c>
      <c r="R603" s="625">
        <f t="shared" si="410"/>
        <v>5.4999999999999889E-2</v>
      </c>
      <c r="S603" s="513">
        <f t="shared" si="405"/>
        <v>1287.9226181171875</v>
      </c>
      <c r="T603" s="513">
        <f t="shared" si="411"/>
        <v>1119.9327114062501</v>
      </c>
      <c r="U603" s="625">
        <f t="shared" si="412"/>
        <v>5.5000000000000028E-2</v>
      </c>
      <c r="V603" s="257">
        <v>1220.7797328125</v>
      </c>
      <c r="W603" s="257">
        <v>1061.54759375</v>
      </c>
      <c r="X603" s="360">
        <v>9.0000000000000135E-2</v>
      </c>
    </row>
    <row r="604" spans="1:24" x14ac:dyDescent="0.2">
      <c r="A604" s="238" t="s">
        <v>637</v>
      </c>
      <c r="B604" s="38" t="s">
        <v>19</v>
      </c>
      <c r="C604" s="674">
        <f t="shared" si="406"/>
        <v>465.95732709187234</v>
      </c>
      <c r="D604" s="674">
        <f t="shared" si="413"/>
        <v>405.18028442771509</v>
      </c>
      <c r="E604" s="673">
        <v>0.06</v>
      </c>
      <c r="F604" s="793">
        <f t="shared" si="401"/>
        <v>439.58238404893615</v>
      </c>
      <c r="G604" s="672">
        <f t="shared" si="402"/>
        <v>382.24555134690104</v>
      </c>
      <c r="H604" s="809">
        <v>5.2999999999999999E-2</v>
      </c>
      <c r="I604" s="513">
        <f t="shared" si="407"/>
        <v>417.45715484229459</v>
      </c>
      <c r="J604" s="513">
        <f t="shared" si="408"/>
        <v>363.00622160199532</v>
      </c>
      <c r="K604" s="624">
        <v>0.03</v>
      </c>
      <c r="L604" s="38" t="s">
        <v>19</v>
      </c>
      <c r="M604" s="513">
        <f t="shared" si="356"/>
        <v>405.29820858475205</v>
      </c>
      <c r="N604" s="513">
        <v>352.43322485630614</v>
      </c>
      <c r="O604" s="624">
        <v>0</v>
      </c>
      <c r="P604" s="513">
        <f t="shared" si="409"/>
        <v>405.29820858475199</v>
      </c>
      <c r="Q604" s="513">
        <f t="shared" si="409"/>
        <v>352.43322485630614</v>
      </c>
      <c r="R604" s="625">
        <f t="shared" si="410"/>
        <v>5.4999999999999979E-2</v>
      </c>
      <c r="S604" s="513">
        <f t="shared" si="405"/>
        <v>384.16891808981234</v>
      </c>
      <c r="T604" s="513">
        <f t="shared" si="411"/>
        <v>334.0599287737499</v>
      </c>
      <c r="U604" s="625">
        <f t="shared" si="412"/>
        <v>5.4999999999999848E-2</v>
      </c>
      <c r="V604" s="257">
        <v>364.1411545874999</v>
      </c>
      <c r="W604" s="257">
        <v>316.64448224999995</v>
      </c>
      <c r="X604" s="360">
        <v>9.0000000000000024E-2</v>
      </c>
    </row>
    <row r="605" spans="1:24" x14ac:dyDescent="0.2">
      <c r="A605" s="238" t="s">
        <v>638</v>
      </c>
      <c r="B605" s="38" t="s">
        <v>19</v>
      </c>
      <c r="C605" s="674">
        <f t="shared" si="406"/>
        <v>1758.2018225507277</v>
      </c>
      <c r="D605" s="674">
        <f t="shared" si="413"/>
        <v>1528.8711500441111</v>
      </c>
      <c r="E605" s="673">
        <v>0.06</v>
      </c>
      <c r="F605" s="793">
        <f t="shared" si="401"/>
        <v>1658.6809646704976</v>
      </c>
      <c r="G605" s="672">
        <f t="shared" si="402"/>
        <v>1442.3312736265198</v>
      </c>
      <c r="H605" s="809">
        <v>5.2999999999999999E-2</v>
      </c>
      <c r="I605" s="513">
        <f t="shared" si="407"/>
        <v>1575.1955979776806</v>
      </c>
      <c r="J605" s="513">
        <f t="shared" si="408"/>
        <v>1369.7353025892876</v>
      </c>
      <c r="K605" s="624">
        <v>0.03</v>
      </c>
      <c r="L605" s="38" t="s">
        <v>19</v>
      </c>
      <c r="M605" s="513">
        <f t="shared" si="356"/>
        <v>1529.3161145414376</v>
      </c>
      <c r="N605" s="513">
        <v>1329.8400996012501</v>
      </c>
      <c r="O605" s="624">
        <v>0</v>
      </c>
      <c r="P605" s="513">
        <f t="shared" si="409"/>
        <v>1529.3161145414374</v>
      </c>
      <c r="Q605" s="513">
        <f t="shared" si="409"/>
        <v>1329.8400996012501</v>
      </c>
      <c r="R605" s="625">
        <f t="shared" si="410"/>
        <v>5.5000000000000007E-2</v>
      </c>
      <c r="S605" s="513">
        <f t="shared" si="405"/>
        <v>1449.5887341625</v>
      </c>
      <c r="T605" s="513">
        <f t="shared" si="411"/>
        <v>1260.5119427500001</v>
      </c>
      <c r="U605" s="625">
        <f t="shared" si="412"/>
        <v>5.5000000000000007E-2</v>
      </c>
      <c r="V605" s="257">
        <v>1374.0177575</v>
      </c>
      <c r="W605" s="257">
        <v>1194.7980500000001</v>
      </c>
      <c r="X605" s="360">
        <v>9.0000000000000108E-2</v>
      </c>
    </row>
    <row r="606" spans="1:24" x14ac:dyDescent="0.2">
      <c r="A606" s="238"/>
      <c r="B606" s="38"/>
      <c r="C606" s="674"/>
      <c r="D606" s="674"/>
      <c r="E606" s="38"/>
      <c r="F606" s="794"/>
      <c r="G606" s="38"/>
      <c r="H606" s="809"/>
      <c r="I606" s="513"/>
      <c r="J606" s="513"/>
      <c r="K606" s="624"/>
      <c r="L606" s="38"/>
      <c r="M606" s="513"/>
      <c r="N606" s="513"/>
      <c r="O606" s="624"/>
      <c r="P606" s="513"/>
      <c r="Q606" s="513"/>
      <c r="R606" s="626"/>
      <c r="S606" s="513"/>
      <c r="T606" s="513"/>
      <c r="U606" s="627"/>
      <c r="V606" s="165"/>
      <c r="W606" s="165"/>
      <c r="X606" s="258"/>
    </row>
    <row r="607" spans="1:24" ht="25.5" x14ac:dyDescent="0.2">
      <c r="A607" s="399" t="s">
        <v>639</v>
      </c>
      <c r="B607" s="38"/>
      <c r="C607" s="674"/>
      <c r="D607" s="674"/>
      <c r="E607" s="38"/>
      <c r="F607" s="794"/>
      <c r="G607" s="38"/>
      <c r="H607" s="809"/>
      <c r="I607" s="513"/>
      <c r="J607" s="513"/>
      <c r="K607" s="624"/>
      <c r="L607" s="38"/>
      <c r="M607" s="513"/>
      <c r="N607" s="513"/>
      <c r="O607" s="624"/>
      <c r="P607" s="513"/>
      <c r="Q607" s="513"/>
      <c r="R607" s="626"/>
      <c r="S607" s="513"/>
      <c r="T607" s="513"/>
      <c r="U607" s="627"/>
      <c r="V607" s="165"/>
      <c r="W607" s="165"/>
      <c r="X607" s="360"/>
    </row>
    <row r="608" spans="1:24" x14ac:dyDescent="0.2">
      <c r="A608" s="238" t="s">
        <v>632</v>
      </c>
      <c r="B608" s="38" t="s">
        <v>19</v>
      </c>
      <c r="C608" s="674">
        <f>D608*1.15</f>
        <v>465.95732709187234</v>
      </c>
      <c r="D608" s="674">
        <f>G608*1.06</f>
        <v>405.18028442771509</v>
      </c>
      <c r="E608" s="673">
        <v>0.06</v>
      </c>
      <c r="F608" s="793">
        <f>G608*1.15</f>
        <v>439.58238404893615</v>
      </c>
      <c r="G608" s="672">
        <f>J608*1.053</f>
        <v>382.24555134690104</v>
      </c>
      <c r="H608" s="809">
        <v>5.2999999999999999E-2</v>
      </c>
      <c r="I608" s="513">
        <f t="shared" ref="I608:I612" si="414">J608*1.15</f>
        <v>417.45715484229459</v>
      </c>
      <c r="J608" s="513">
        <f>N608*1.03</f>
        <v>363.00622160199532</v>
      </c>
      <c r="K608" s="624">
        <v>0.03</v>
      </c>
      <c r="L608" s="38" t="s">
        <v>19</v>
      </c>
      <c r="M608" s="513">
        <f t="shared" si="356"/>
        <v>405.29820858475205</v>
      </c>
      <c r="N608" s="513">
        <v>352.43322485630614</v>
      </c>
      <c r="O608" s="624">
        <v>0</v>
      </c>
      <c r="P608" s="513">
        <f t="shared" ref="P608:Q612" si="415">S608*1.055</f>
        <v>405.29820858475199</v>
      </c>
      <c r="Q608" s="513">
        <f t="shared" si="415"/>
        <v>352.43322485630614</v>
      </c>
      <c r="R608" s="625">
        <f>(Q608-T608)/T608</f>
        <v>5.4999999999999979E-2</v>
      </c>
      <c r="S608" s="513">
        <f>T608*1.15</f>
        <v>384.16891808981234</v>
      </c>
      <c r="T608" s="513">
        <f t="shared" ref="T608:T617" si="416">W608*1.055</f>
        <v>334.0599287737499</v>
      </c>
      <c r="U608" s="625">
        <f t="shared" ref="U608:U617" si="417">(T608-W608)/W608</f>
        <v>5.4999999999999848E-2</v>
      </c>
      <c r="V608" s="257">
        <v>364.1411545874999</v>
      </c>
      <c r="W608" s="257">
        <v>316.64448224999995</v>
      </c>
      <c r="X608" s="360">
        <v>9.0000000000000024E-2</v>
      </c>
    </row>
    <row r="609" spans="1:24" x14ac:dyDescent="0.2">
      <c r="A609" s="238" t="s">
        <v>636</v>
      </c>
      <c r="B609" s="38" t="s">
        <v>19</v>
      </c>
      <c r="C609" s="674">
        <f t="shared" ref="C609:C612" si="418">D609*1.15</f>
        <v>465.95732709187234</v>
      </c>
      <c r="D609" s="674">
        <f t="shared" ref="D609:D612" si="419">G609*1.06</f>
        <v>405.18028442771509</v>
      </c>
      <c r="E609" s="673">
        <v>0.06</v>
      </c>
      <c r="F609" s="793">
        <f t="shared" ref="F609:F612" si="420">G609*1.15</f>
        <v>439.58238404893615</v>
      </c>
      <c r="G609" s="672">
        <f t="shared" ref="G609:G612" si="421">J609*1.053</f>
        <v>382.24555134690104</v>
      </c>
      <c r="H609" s="809">
        <v>5.2999999999999999E-2</v>
      </c>
      <c r="I609" s="513">
        <f t="shared" si="414"/>
        <v>417.45715484229459</v>
      </c>
      <c r="J609" s="513">
        <f>N609*1.03</f>
        <v>363.00622160199532</v>
      </c>
      <c r="K609" s="624">
        <v>0.03</v>
      </c>
      <c r="L609" s="38" t="s">
        <v>19</v>
      </c>
      <c r="M609" s="513">
        <f t="shared" si="356"/>
        <v>405.29820858475205</v>
      </c>
      <c r="N609" s="513">
        <v>352.43322485630614</v>
      </c>
      <c r="O609" s="624">
        <v>0</v>
      </c>
      <c r="P609" s="513">
        <f t="shared" si="415"/>
        <v>405.29820858475199</v>
      </c>
      <c r="Q609" s="513">
        <f t="shared" si="415"/>
        <v>352.43322485630614</v>
      </c>
      <c r="R609" s="625">
        <f>(Q609-T609)/T609</f>
        <v>5.4999999999999979E-2</v>
      </c>
      <c r="S609" s="513">
        <f t="shared" ref="S609:S626" si="422">T609*1.15</f>
        <v>384.16891808981234</v>
      </c>
      <c r="T609" s="513">
        <f t="shared" si="416"/>
        <v>334.0599287737499</v>
      </c>
      <c r="U609" s="625">
        <f t="shared" si="417"/>
        <v>5.4999999999999848E-2</v>
      </c>
      <c r="V609" s="257">
        <v>364.1411545874999</v>
      </c>
      <c r="W609" s="257">
        <v>316.64448224999995</v>
      </c>
      <c r="X609" s="360">
        <v>9.0000000000000024E-2</v>
      </c>
    </row>
    <row r="610" spans="1:24" x14ac:dyDescent="0.2">
      <c r="A610" s="238" t="s">
        <v>640</v>
      </c>
      <c r="B610" s="38" t="s">
        <v>19</v>
      </c>
      <c r="C610" s="674">
        <f t="shared" si="418"/>
        <v>465.95732709187234</v>
      </c>
      <c r="D610" s="674">
        <f t="shared" si="419"/>
        <v>405.18028442771509</v>
      </c>
      <c r="E610" s="673">
        <v>0.06</v>
      </c>
      <c r="F610" s="793">
        <f t="shared" si="420"/>
        <v>439.58238404893615</v>
      </c>
      <c r="G610" s="672">
        <f t="shared" si="421"/>
        <v>382.24555134690104</v>
      </c>
      <c r="H610" s="809">
        <v>5.2999999999999999E-2</v>
      </c>
      <c r="I610" s="513">
        <f t="shared" si="414"/>
        <v>417.45715484229459</v>
      </c>
      <c r="J610" s="513">
        <f>N610*1.03</f>
        <v>363.00622160199532</v>
      </c>
      <c r="K610" s="624">
        <v>0.03</v>
      </c>
      <c r="L610" s="38" t="s">
        <v>19</v>
      </c>
      <c r="M610" s="513">
        <f t="shared" si="356"/>
        <v>405.29820858475205</v>
      </c>
      <c r="N610" s="513">
        <v>352.43322485630614</v>
      </c>
      <c r="O610" s="624">
        <v>0</v>
      </c>
      <c r="P610" s="513">
        <f t="shared" si="415"/>
        <v>405.29820858475199</v>
      </c>
      <c r="Q610" s="513">
        <f t="shared" si="415"/>
        <v>352.43322485630614</v>
      </c>
      <c r="R610" s="625">
        <f>(Q610-T610)/T610</f>
        <v>5.4999999999999979E-2</v>
      </c>
      <c r="S610" s="513">
        <f t="shared" si="422"/>
        <v>384.16891808981234</v>
      </c>
      <c r="T610" s="513">
        <f t="shared" si="416"/>
        <v>334.0599287737499</v>
      </c>
      <c r="U610" s="625">
        <f t="shared" si="417"/>
        <v>5.4999999999999848E-2</v>
      </c>
      <c r="V610" s="257">
        <v>364.1411545874999</v>
      </c>
      <c r="W610" s="257">
        <v>316.64448224999995</v>
      </c>
      <c r="X610" s="360">
        <v>9.0000000000000024E-2</v>
      </c>
    </row>
    <row r="611" spans="1:24" x14ac:dyDescent="0.2">
      <c r="A611" s="238" t="s">
        <v>641</v>
      </c>
      <c r="B611" s="38" t="s">
        <v>19</v>
      </c>
      <c r="C611" s="674">
        <f t="shared" si="418"/>
        <v>96.404964225904649</v>
      </c>
      <c r="D611" s="674">
        <f t="shared" si="419"/>
        <v>83.830403674699696</v>
      </c>
      <c r="E611" s="673">
        <v>0.06</v>
      </c>
      <c r="F611" s="793">
        <f t="shared" si="420"/>
        <v>90.948079458400599</v>
      </c>
      <c r="G611" s="672">
        <f t="shared" si="421"/>
        <v>79.085286485565746</v>
      </c>
      <c r="H611" s="809">
        <v>5.2999999999999999E-2</v>
      </c>
      <c r="I611" s="513">
        <f t="shared" si="414"/>
        <v>86.370445829440271</v>
      </c>
      <c r="J611" s="513">
        <f>N611*1.03</f>
        <v>75.104735503861107</v>
      </c>
      <c r="K611" s="624">
        <v>0.03</v>
      </c>
      <c r="L611" s="38" t="s">
        <v>19</v>
      </c>
      <c r="M611" s="513">
        <f t="shared" si="356"/>
        <v>83.854801776155583</v>
      </c>
      <c r="N611" s="513">
        <v>72.917218935787474</v>
      </c>
      <c r="O611" s="624">
        <v>0</v>
      </c>
      <c r="P611" s="513">
        <f t="shared" si="415"/>
        <v>83.854801776155583</v>
      </c>
      <c r="Q611" s="513">
        <f t="shared" si="415"/>
        <v>72.917218935787474</v>
      </c>
      <c r="R611" s="625">
        <f>(Q611-T611)/T611</f>
        <v>5.4999999999999903E-2</v>
      </c>
      <c r="S611" s="513">
        <f t="shared" si="422"/>
        <v>79.483224432374968</v>
      </c>
      <c r="T611" s="513">
        <f t="shared" si="416"/>
        <v>69.115847332499982</v>
      </c>
      <c r="U611" s="625">
        <f t="shared" si="417"/>
        <v>5.4999999999999889E-2</v>
      </c>
      <c r="V611" s="257">
        <v>75.339549224999985</v>
      </c>
      <c r="W611" s="257">
        <v>65.51265149999999</v>
      </c>
      <c r="X611" s="360">
        <v>8.9999999999999983E-2</v>
      </c>
    </row>
    <row r="612" spans="1:24" x14ac:dyDescent="0.2">
      <c r="A612" s="238" t="s">
        <v>642</v>
      </c>
      <c r="B612" s="38" t="s">
        <v>19</v>
      </c>
      <c r="C612" s="674">
        <f t="shared" si="418"/>
        <v>19.638048268239839</v>
      </c>
      <c r="D612" s="674">
        <f t="shared" si="419"/>
        <v>17.076563711512904</v>
      </c>
      <c r="E612" s="673">
        <v>0.06</v>
      </c>
      <c r="F612" s="793">
        <f t="shared" si="420"/>
        <v>18.526460630414938</v>
      </c>
      <c r="G612" s="672">
        <f t="shared" si="421"/>
        <v>16.10996576557821</v>
      </c>
      <c r="H612" s="809">
        <v>5.2999999999999999E-2</v>
      </c>
      <c r="I612" s="513">
        <f t="shared" si="414"/>
        <v>17.593979705997093</v>
      </c>
      <c r="J612" s="513">
        <f>N612*1.03</f>
        <v>15.29911278782356</v>
      </c>
      <c r="K612" s="624">
        <v>0.03</v>
      </c>
      <c r="L612" s="38" t="s">
        <v>19</v>
      </c>
      <c r="M612" s="513">
        <f t="shared" si="356"/>
        <v>17.081533695142809</v>
      </c>
      <c r="N612" s="513">
        <v>14.853507560993748</v>
      </c>
      <c r="O612" s="624">
        <v>0</v>
      </c>
      <c r="P612" s="513">
        <f t="shared" si="415"/>
        <v>17.081533695142806</v>
      </c>
      <c r="Q612" s="513">
        <f t="shared" si="415"/>
        <v>14.853507560993748</v>
      </c>
      <c r="R612" s="625">
        <f>(Q612-T612)/T612</f>
        <v>5.4999999999999986E-2</v>
      </c>
      <c r="S612" s="513">
        <f t="shared" si="422"/>
        <v>16.191027199187495</v>
      </c>
      <c r="T612" s="513">
        <f t="shared" si="416"/>
        <v>14.079154086249998</v>
      </c>
      <c r="U612" s="625">
        <f t="shared" si="417"/>
        <v>5.4999999999999993E-2</v>
      </c>
      <c r="V612" s="257">
        <v>15.346945212499996</v>
      </c>
      <c r="W612" s="257">
        <v>13.345169749999998</v>
      </c>
      <c r="X612" s="360">
        <v>9.0000000000000135E-2</v>
      </c>
    </row>
    <row r="613" spans="1:24" x14ac:dyDescent="0.2">
      <c r="A613" s="349" t="s">
        <v>629</v>
      </c>
      <c r="B613" s="38"/>
      <c r="C613" s="674"/>
      <c r="D613" s="674"/>
      <c r="E613" s="38"/>
      <c r="F613" s="792"/>
      <c r="G613" s="671"/>
      <c r="H613" s="809"/>
      <c r="I613" s="513"/>
      <c r="J613" s="513"/>
      <c r="K613" s="624"/>
      <c r="L613" s="38"/>
      <c r="M613" s="513"/>
      <c r="N613" s="513"/>
      <c r="O613" s="624"/>
      <c r="P613" s="513"/>
      <c r="Q613" s="513"/>
      <c r="R613" s="626"/>
      <c r="S613" s="513"/>
      <c r="T613" s="513"/>
      <c r="U613" s="627"/>
      <c r="V613" s="165"/>
      <c r="W613" s="165"/>
      <c r="X613" s="360"/>
    </row>
    <row r="614" spans="1:24" x14ac:dyDescent="0.2">
      <c r="A614" s="238" t="s">
        <v>632</v>
      </c>
      <c r="B614" s="38" t="s">
        <v>45</v>
      </c>
      <c r="C614" s="674"/>
      <c r="D614" s="674">
        <f>G614*1.06</f>
        <v>642.69976150603111</v>
      </c>
      <c r="E614" s="673">
        <v>0.06</v>
      </c>
      <c r="F614" s="792"/>
      <c r="G614" s="672">
        <f>J614*1.053</f>
        <v>606.32052972267081</v>
      </c>
      <c r="H614" s="809">
        <v>5.2999999999999999E-2</v>
      </c>
      <c r="I614" s="513"/>
      <c r="J614" s="513">
        <f>N614*1.03</f>
        <v>575.80297219626857</v>
      </c>
      <c r="K614" s="624">
        <v>0.03</v>
      </c>
      <c r="L614" s="38" t="s">
        <v>45</v>
      </c>
      <c r="M614" s="513"/>
      <c r="N614" s="513">
        <v>559.03201184103739</v>
      </c>
      <c r="O614" s="624">
        <v>0</v>
      </c>
      <c r="P614" s="513"/>
      <c r="Q614" s="513">
        <f>T614*1.055</f>
        <v>559.03201184103739</v>
      </c>
      <c r="R614" s="625">
        <f>(Q614-T614)/T614</f>
        <v>5.4999999999999875E-2</v>
      </c>
      <c r="S614" s="513"/>
      <c r="T614" s="513">
        <f t="shared" si="416"/>
        <v>529.88816288249996</v>
      </c>
      <c r="U614" s="625">
        <f t="shared" si="417"/>
        <v>5.5000000000000007E-2</v>
      </c>
      <c r="V614" s="257">
        <v>502.26366149999996</v>
      </c>
      <c r="W614" s="257">
        <v>502.26366149999996</v>
      </c>
      <c r="X614" s="360">
        <v>9.0000000000000038E-2</v>
      </c>
    </row>
    <row r="615" spans="1:24" x14ac:dyDescent="0.2">
      <c r="A615" s="238" t="s">
        <v>640</v>
      </c>
      <c r="B615" s="38" t="s">
        <v>45</v>
      </c>
      <c r="C615" s="674"/>
      <c r="D615" s="674">
        <f t="shared" ref="D615:D617" si="423">G615*1.06</f>
        <v>1412.6975434069764</v>
      </c>
      <c r="E615" s="673">
        <v>0.06</v>
      </c>
      <c r="F615" s="792"/>
      <c r="G615" s="672">
        <f t="shared" ref="G615:G617" si="424">J615*1.053</f>
        <v>1332.7335315160153</v>
      </c>
      <c r="H615" s="809">
        <v>5.2999999999999999E-2</v>
      </c>
      <c r="I615" s="513"/>
      <c r="J615" s="513">
        <f>N615*1.03</f>
        <v>1265.6538760835854</v>
      </c>
      <c r="K615" s="624">
        <v>0.03</v>
      </c>
      <c r="L615" s="38" t="s">
        <v>45</v>
      </c>
      <c r="M615" s="513"/>
      <c r="N615" s="513">
        <v>1228.7901709549371</v>
      </c>
      <c r="O615" s="624">
        <v>0</v>
      </c>
      <c r="P615" s="513"/>
      <c r="Q615" s="513">
        <f>T615*1.055</f>
        <v>1228.7901709549371</v>
      </c>
      <c r="R615" s="625">
        <f>(Q615-T615)/T615</f>
        <v>5.4999999999999841E-2</v>
      </c>
      <c r="S615" s="513"/>
      <c r="T615" s="513">
        <f t="shared" si="416"/>
        <v>1164.7300198624998</v>
      </c>
      <c r="U615" s="625">
        <f t="shared" si="417"/>
        <v>5.4999999999999889E-2</v>
      </c>
      <c r="V615" s="257">
        <v>1104.0094975</v>
      </c>
      <c r="W615" s="257">
        <v>1104.0094975</v>
      </c>
      <c r="X615" s="360">
        <v>9.0000000000000066E-2</v>
      </c>
    </row>
    <row r="616" spans="1:24" x14ac:dyDescent="0.2">
      <c r="A616" s="238" t="s">
        <v>643</v>
      </c>
      <c r="B616" s="38" t="s">
        <v>45</v>
      </c>
      <c r="C616" s="674"/>
      <c r="D616" s="674">
        <f t="shared" si="423"/>
        <v>386.55130583333744</v>
      </c>
      <c r="E616" s="673">
        <v>0.06</v>
      </c>
      <c r="F616" s="792"/>
      <c r="G616" s="672">
        <f t="shared" si="424"/>
        <v>364.67104323899758</v>
      </c>
      <c r="H616" s="809">
        <v>5.2999999999999999E-2</v>
      </c>
      <c r="I616" s="513"/>
      <c r="J616" s="513">
        <f>N616*1.03</f>
        <v>346.31628037891511</v>
      </c>
      <c r="K616" s="624">
        <v>0.03</v>
      </c>
      <c r="L616" s="38" t="s">
        <v>45</v>
      </c>
      <c r="M616" s="513"/>
      <c r="N616" s="513">
        <v>336.22939842613118</v>
      </c>
      <c r="O616" s="624">
        <v>0</v>
      </c>
      <c r="P616" s="513"/>
      <c r="Q616" s="513">
        <f>T616*1.055</f>
        <v>336.22939842613118</v>
      </c>
      <c r="R616" s="625">
        <f>(Q616-T616)/T616</f>
        <v>5.4999999999999889E-2</v>
      </c>
      <c r="S616" s="513"/>
      <c r="T616" s="513">
        <f t="shared" si="416"/>
        <v>318.70085158874997</v>
      </c>
      <c r="U616" s="625">
        <f t="shared" si="417"/>
        <v>5.4999999999999979E-2</v>
      </c>
      <c r="V616" s="257">
        <v>302.08611524999998</v>
      </c>
      <c r="W616" s="257">
        <v>302.08611524999998</v>
      </c>
      <c r="X616" s="360">
        <v>9.0000000000000024E-2</v>
      </c>
    </row>
    <row r="617" spans="1:24" x14ac:dyDescent="0.2">
      <c r="A617" s="238" t="s">
        <v>644</v>
      </c>
      <c r="B617" s="38" t="s">
        <v>45</v>
      </c>
      <c r="C617" s="674"/>
      <c r="D617" s="674">
        <f t="shared" si="423"/>
        <v>3.1048297657296189</v>
      </c>
      <c r="E617" s="673">
        <v>0.06</v>
      </c>
      <c r="F617" s="792"/>
      <c r="G617" s="672">
        <f t="shared" si="424"/>
        <v>2.9290846846505838</v>
      </c>
      <c r="H617" s="809">
        <v>5.2999999999999999E-2</v>
      </c>
      <c r="I617" s="513"/>
      <c r="J617" s="513">
        <f>N617*1.03</f>
        <v>2.7816568705133751</v>
      </c>
      <c r="K617" s="624">
        <v>0.03</v>
      </c>
      <c r="L617" s="38" t="s">
        <v>45</v>
      </c>
      <c r="M617" s="513"/>
      <c r="N617" s="513">
        <v>2.7006377383625</v>
      </c>
      <c r="O617" s="624">
        <v>0</v>
      </c>
      <c r="P617" s="513"/>
      <c r="Q617" s="513">
        <f>T617*1.055</f>
        <v>2.7006377383625</v>
      </c>
      <c r="R617" s="625">
        <f>(Q617-T617)/T617</f>
        <v>5.499999999999991E-2</v>
      </c>
      <c r="S617" s="513"/>
      <c r="T617" s="513">
        <f t="shared" si="416"/>
        <v>2.5598461975000002</v>
      </c>
      <c r="U617" s="625">
        <f t="shared" si="417"/>
        <v>5.4999999999999979E-2</v>
      </c>
      <c r="V617" s="257">
        <v>2.4263945000000002</v>
      </c>
      <c r="W617" s="257">
        <v>2.4263945000000002</v>
      </c>
      <c r="X617" s="360">
        <v>9.0000000000000177E-2</v>
      </c>
    </row>
    <row r="618" spans="1:24" x14ac:dyDescent="0.2">
      <c r="A618" s="399" t="s">
        <v>645</v>
      </c>
      <c r="B618" s="38"/>
      <c r="C618" s="674"/>
      <c r="D618" s="674"/>
      <c r="E618" s="38"/>
      <c r="F618" s="794"/>
      <c r="G618" s="38"/>
      <c r="H618" s="809"/>
      <c r="I618" s="513"/>
      <c r="J618" s="513"/>
      <c r="K618" s="624"/>
      <c r="L618" s="38"/>
      <c r="M618" s="513"/>
      <c r="N618" s="513"/>
      <c r="O618" s="624"/>
      <c r="P618" s="513"/>
      <c r="Q618" s="513"/>
      <c r="R618" s="626"/>
      <c r="S618" s="513"/>
      <c r="T618" s="513"/>
      <c r="U618" s="627"/>
      <c r="V618" s="165"/>
      <c r="W618" s="165"/>
      <c r="X618" s="360"/>
    </row>
    <row r="619" spans="1:24" x14ac:dyDescent="0.2">
      <c r="A619" s="349" t="s">
        <v>646</v>
      </c>
      <c r="B619" s="38"/>
      <c r="C619" s="674"/>
      <c r="D619" s="674"/>
      <c r="E619" s="38"/>
      <c r="F619" s="794"/>
      <c r="G619" s="38"/>
      <c r="H619" s="809"/>
      <c r="I619" s="513"/>
      <c r="J619" s="513"/>
      <c r="K619" s="624"/>
      <c r="L619" s="38"/>
      <c r="M619" s="513"/>
      <c r="N619" s="513"/>
      <c r="O619" s="624"/>
      <c r="P619" s="513"/>
      <c r="Q619" s="513"/>
      <c r="R619" s="626"/>
      <c r="S619" s="513"/>
      <c r="T619" s="513"/>
      <c r="U619" s="627"/>
      <c r="V619" s="165"/>
      <c r="W619" s="165"/>
      <c r="X619" s="360"/>
    </row>
    <row r="620" spans="1:24" x14ac:dyDescent="0.2">
      <c r="A620" s="238" t="s">
        <v>632</v>
      </c>
      <c r="B620" s="38" t="s">
        <v>19</v>
      </c>
      <c r="C620" s="674">
        <f>D620*1.15</f>
        <v>465.95732709187234</v>
      </c>
      <c r="D620" s="674">
        <f>G620*1.06</f>
        <v>405.18028442771509</v>
      </c>
      <c r="E620" s="673">
        <v>0.06</v>
      </c>
      <c r="F620" s="793">
        <f>G620*1.15</f>
        <v>439.58238404893615</v>
      </c>
      <c r="G620" s="672">
        <f>J620*1.053</f>
        <v>382.24555134690104</v>
      </c>
      <c r="H620" s="809">
        <v>5.2999999999999999E-2</v>
      </c>
      <c r="I620" s="513">
        <f t="shared" ref="I620:I626" si="425">J620*1.15</f>
        <v>417.45715484229459</v>
      </c>
      <c r="J620" s="513">
        <f>N620*1.03</f>
        <v>363.00622160199532</v>
      </c>
      <c r="K620" s="624">
        <v>0.03</v>
      </c>
      <c r="L620" s="38" t="s">
        <v>19</v>
      </c>
      <c r="M620" s="513">
        <f t="shared" ref="M620:M643" si="426">N620*1.15</f>
        <v>405.29820858475205</v>
      </c>
      <c r="N620" s="513">
        <v>352.43322485630614</v>
      </c>
      <c r="O620" s="624">
        <v>0</v>
      </c>
      <c r="P620" s="513">
        <f t="shared" ref="P620:Q626" si="427">S620*1.055</f>
        <v>405.29820858475199</v>
      </c>
      <c r="Q620" s="513">
        <f t="shared" si="427"/>
        <v>352.43322485630614</v>
      </c>
      <c r="R620" s="625">
        <f>(Q620-T620)/T620</f>
        <v>5.4999999999999979E-2</v>
      </c>
      <c r="S620" s="513">
        <f t="shared" si="422"/>
        <v>384.16891808981234</v>
      </c>
      <c r="T620" s="513">
        <f t="shared" ref="T620:T630" si="428">W620*1.055</f>
        <v>334.0599287737499</v>
      </c>
      <c r="U620" s="625">
        <f t="shared" ref="U620:U630" si="429">(T620-W620)/W620</f>
        <v>5.4999999999999848E-2</v>
      </c>
      <c r="V620" s="257">
        <v>364.1411545874999</v>
      </c>
      <c r="W620" s="257">
        <v>316.64448224999995</v>
      </c>
      <c r="X620" s="360">
        <v>9.0000000000000024E-2</v>
      </c>
    </row>
    <row r="621" spans="1:24" x14ac:dyDescent="0.2">
      <c r="A621" s="238" t="s">
        <v>636</v>
      </c>
      <c r="B621" s="38" t="s">
        <v>19</v>
      </c>
      <c r="C621" s="674">
        <f t="shared" ref="C621:C622" si="430">D621*1.15</f>
        <v>465.95732709187234</v>
      </c>
      <c r="D621" s="674">
        <f t="shared" ref="D621:D622" si="431">G621*1.06</f>
        <v>405.18028442771509</v>
      </c>
      <c r="E621" s="673">
        <v>0.06</v>
      </c>
      <c r="F621" s="793">
        <f t="shared" ref="F621:F626" si="432">G621*1.15</f>
        <v>439.58238404893615</v>
      </c>
      <c r="G621" s="672">
        <f t="shared" ref="G621:G626" si="433">J621*1.053</f>
        <v>382.24555134690104</v>
      </c>
      <c r="H621" s="809">
        <v>5.2999999999999999E-2</v>
      </c>
      <c r="I621" s="513">
        <f t="shared" si="425"/>
        <v>417.45715484229459</v>
      </c>
      <c r="J621" s="513">
        <f>N621*1.03</f>
        <v>363.00622160199532</v>
      </c>
      <c r="K621" s="624">
        <v>0.03</v>
      </c>
      <c r="L621" s="38" t="s">
        <v>19</v>
      </c>
      <c r="M621" s="513">
        <f t="shared" si="426"/>
        <v>405.29820858475205</v>
      </c>
      <c r="N621" s="513">
        <v>352.43322485630614</v>
      </c>
      <c r="O621" s="624">
        <v>0</v>
      </c>
      <c r="P621" s="513">
        <f t="shared" si="427"/>
        <v>405.29820858475199</v>
      </c>
      <c r="Q621" s="513">
        <f t="shared" si="427"/>
        <v>352.43322485630614</v>
      </c>
      <c r="R621" s="625">
        <f>(Q621-T621)/T621</f>
        <v>5.4999999999999979E-2</v>
      </c>
      <c r="S621" s="513">
        <f t="shared" si="422"/>
        <v>384.16891808981234</v>
      </c>
      <c r="T621" s="513">
        <f t="shared" si="428"/>
        <v>334.0599287737499</v>
      </c>
      <c r="U621" s="625">
        <f t="shared" si="429"/>
        <v>5.4999999999999848E-2</v>
      </c>
      <c r="V621" s="257">
        <v>364.1411545874999</v>
      </c>
      <c r="W621" s="257">
        <v>316.64448224999995</v>
      </c>
      <c r="X621" s="360">
        <v>9.0000000000000024E-2</v>
      </c>
    </row>
    <row r="622" spans="1:24" x14ac:dyDescent="0.2">
      <c r="A622" s="238" t="s">
        <v>640</v>
      </c>
      <c r="B622" s="38" t="s">
        <v>19</v>
      </c>
      <c r="C622" s="674">
        <f t="shared" si="430"/>
        <v>978.33185918140271</v>
      </c>
      <c r="D622" s="674">
        <f t="shared" si="431"/>
        <v>850.72335580991546</v>
      </c>
      <c r="E622" s="673">
        <v>0.06</v>
      </c>
      <c r="F622" s="793">
        <f t="shared" si="432"/>
        <v>922.95458413339884</v>
      </c>
      <c r="G622" s="672">
        <f t="shared" si="433"/>
        <v>802.56920359425987</v>
      </c>
      <c r="H622" s="809">
        <v>5.2999999999999999E-2</v>
      </c>
      <c r="I622" s="513">
        <f t="shared" si="425"/>
        <v>876.5000798987644</v>
      </c>
      <c r="J622" s="513">
        <f>N622*1.03</f>
        <v>762.17398252066471</v>
      </c>
      <c r="K622" s="624">
        <v>0.03</v>
      </c>
      <c r="L622" s="38" t="s">
        <v>19</v>
      </c>
      <c r="M622" s="513">
        <f t="shared" si="426"/>
        <v>850.97095135802363</v>
      </c>
      <c r="N622" s="513">
        <v>739.97474031132492</v>
      </c>
      <c r="O622" s="624">
        <v>0</v>
      </c>
      <c r="P622" s="513">
        <f t="shared" si="427"/>
        <v>850.97095135802363</v>
      </c>
      <c r="Q622" s="513">
        <f t="shared" si="427"/>
        <v>739.97474031132492</v>
      </c>
      <c r="R622" s="625">
        <f>(Q622-T622)/T622</f>
        <v>5.4999999999999945E-2</v>
      </c>
      <c r="S622" s="513">
        <f t="shared" si="422"/>
        <v>806.60753683224993</v>
      </c>
      <c r="T622" s="513">
        <f t="shared" si="428"/>
        <v>701.39785811499996</v>
      </c>
      <c r="U622" s="625">
        <f t="shared" si="429"/>
        <v>5.4999999999999966E-2</v>
      </c>
      <c r="V622" s="257">
        <v>764.55690694999987</v>
      </c>
      <c r="W622" s="257">
        <v>664.83209299999999</v>
      </c>
      <c r="X622" s="360">
        <v>9.0000000000000066E-2</v>
      </c>
    </row>
    <row r="623" spans="1:24" s="244" customFormat="1" ht="12.75" x14ac:dyDescent="0.2">
      <c r="A623" s="271"/>
      <c r="B623" s="312"/>
      <c r="C623" s="666"/>
      <c r="D623" s="666"/>
      <c r="E623" s="312"/>
      <c r="F623" s="646"/>
      <c r="G623" s="312"/>
      <c r="H623" s="627"/>
      <c r="I623" s="312"/>
      <c r="J623" s="312"/>
      <c r="K623" s="312"/>
      <c r="L623" s="312"/>
      <c r="M623" s="312"/>
      <c r="N623" s="312"/>
      <c r="O623" s="312"/>
      <c r="P623" s="629"/>
      <c r="Q623" s="629"/>
      <c r="R623" s="630"/>
      <c r="S623" s="281"/>
      <c r="T623" s="282"/>
      <c r="U623" s="443"/>
      <c r="V623" s="631"/>
      <c r="W623" s="611"/>
      <c r="X623" s="612"/>
    </row>
    <row r="624" spans="1:24" x14ac:dyDescent="0.2">
      <c r="A624" s="349" t="s">
        <v>646</v>
      </c>
      <c r="B624" s="38"/>
      <c r="C624" s="674"/>
      <c r="D624" s="674"/>
      <c r="E624" s="38"/>
      <c r="F624" s="793"/>
      <c r="G624" s="672"/>
      <c r="H624" s="809"/>
      <c r="I624" s="513"/>
      <c r="J624" s="513"/>
      <c r="K624" s="624"/>
      <c r="L624" s="38"/>
      <c r="M624" s="513"/>
      <c r="N624" s="513"/>
      <c r="O624" s="624"/>
      <c r="P624" s="513"/>
      <c r="Q624" s="513"/>
      <c r="R624" s="625"/>
      <c r="S624" s="513"/>
      <c r="T624" s="513"/>
      <c r="U624" s="625"/>
      <c r="V624" s="257"/>
      <c r="W624" s="257"/>
      <c r="X624" s="360"/>
    </row>
    <row r="625" spans="1:24" x14ac:dyDescent="0.2">
      <c r="A625" s="238" t="s">
        <v>641</v>
      </c>
      <c r="B625" s="38" t="s">
        <v>19</v>
      </c>
      <c r="C625" s="674">
        <f t="shared" ref="C625:C626" si="434">D625*1.15</f>
        <v>96.404964225904649</v>
      </c>
      <c r="D625" s="674">
        <f>G625*1.06</f>
        <v>83.830403674699696</v>
      </c>
      <c r="E625" s="673">
        <v>0.06</v>
      </c>
      <c r="F625" s="793">
        <f t="shared" si="432"/>
        <v>90.948079458400599</v>
      </c>
      <c r="G625" s="672">
        <f t="shared" si="433"/>
        <v>79.085286485565746</v>
      </c>
      <c r="H625" s="809">
        <v>5.2999999999999999E-2</v>
      </c>
      <c r="I625" s="513">
        <f t="shared" si="425"/>
        <v>86.370445829440271</v>
      </c>
      <c r="J625" s="513">
        <f>N625*1.03</f>
        <v>75.104735503861107</v>
      </c>
      <c r="K625" s="624">
        <v>0.03</v>
      </c>
      <c r="L625" s="38" t="s">
        <v>19</v>
      </c>
      <c r="M625" s="513">
        <f t="shared" si="426"/>
        <v>83.854801776155583</v>
      </c>
      <c r="N625" s="513">
        <v>72.917218935787474</v>
      </c>
      <c r="O625" s="624">
        <v>0</v>
      </c>
      <c r="P625" s="513">
        <f t="shared" si="427"/>
        <v>83.854801776155583</v>
      </c>
      <c r="Q625" s="513">
        <f t="shared" si="427"/>
        <v>72.917218935787474</v>
      </c>
      <c r="R625" s="625">
        <f>(Q625-T625)/T625</f>
        <v>5.4999999999999903E-2</v>
      </c>
      <c r="S625" s="513">
        <f t="shared" si="422"/>
        <v>79.483224432374968</v>
      </c>
      <c r="T625" s="513">
        <f t="shared" si="428"/>
        <v>69.115847332499982</v>
      </c>
      <c r="U625" s="625">
        <f t="shared" si="429"/>
        <v>5.4999999999999889E-2</v>
      </c>
      <c r="V625" s="257">
        <v>75.339549224999985</v>
      </c>
      <c r="W625" s="257">
        <v>65.51265149999999</v>
      </c>
      <c r="X625" s="360">
        <v>8.9999999999999983E-2</v>
      </c>
    </row>
    <row r="626" spans="1:24" x14ac:dyDescent="0.2">
      <c r="A626" s="238" t="s">
        <v>642</v>
      </c>
      <c r="B626" s="38" t="s">
        <v>19</v>
      </c>
      <c r="C626" s="674">
        <f t="shared" si="434"/>
        <v>19.638048268239839</v>
      </c>
      <c r="D626" s="674">
        <f t="shared" ref="D626:D643" si="435">G626*1.06</f>
        <v>17.076563711512904</v>
      </c>
      <c r="E626" s="673">
        <v>0.06</v>
      </c>
      <c r="F626" s="793">
        <f t="shared" si="432"/>
        <v>18.526460630414938</v>
      </c>
      <c r="G626" s="672">
        <f t="shared" si="433"/>
        <v>16.10996576557821</v>
      </c>
      <c r="H626" s="809">
        <v>5.2999999999999999E-2</v>
      </c>
      <c r="I626" s="513">
        <f t="shared" si="425"/>
        <v>17.593979705997093</v>
      </c>
      <c r="J626" s="513">
        <f>N626*1.03</f>
        <v>15.29911278782356</v>
      </c>
      <c r="K626" s="624">
        <v>0.03</v>
      </c>
      <c r="L626" s="38" t="s">
        <v>19</v>
      </c>
      <c r="M626" s="513">
        <f t="shared" si="426"/>
        <v>17.081533695142809</v>
      </c>
      <c r="N626" s="513">
        <v>14.853507560993748</v>
      </c>
      <c r="O626" s="624">
        <v>0</v>
      </c>
      <c r="P626" s="513">
        <f t="shared" si="427"/>
        <v>17.081533695142806</v>
      </c>
      <c r="Q626" s="513">
        <f t="shared" si="427"/>
        <v>14.853507560993748</v>
      </c>
      <c r="R626" s="625">
        <f>(Q626-T626)/T626</f>
        <v>5.4999999999999986E-2</v>
      </c>
      <c r="S626" s="513">
        <f t="shared" si="422"/>
        <v>16.191027199187495</v>
      </c>
      <c r="T626" s="513">
        <f t="shared" si="428"/>
        <v>14.079154086249998</v>
      </c>
      <c r="U626" s="625">
        <f t="shared" si="429"/>
        <v>5.4999999999999993E-2</v>
      </c>
      <c r="V626" s="257">
        <v>15.346945212499996</v>
      </c>
      <c r="W626" s="257">
        <v>13.345169749999998</v>
      </c>
      <c r="X626" s="360">
        <v>9.0000000000000135E-2</v>
      </c>
    </row>
    <row r="627" spans="1:24" x14ac:dyDescent="0.2">
      <c r="A627" s="238"/>
      <c r="B627" s="38"/>
      <c r="C627" s="674"/>
      <c r="D627" s="674"/>
      <c r="E627" s="673">
        <v>0.06</v>
      </c>
      <c r="F627" s="794"/>
      <c r="G627" s="38"/>
      <c r="H627" s="809"/>
      <c r="I627" s="532"/>
      <c r="J627" s="532"/>
      <c r="K627" s="503"/>
      <c r="L627" s="38"/>
      <c r="M627" s="532"/>
      <c r="N627" s="532"/>
      <c r="O627" s="503"/>
      <c r="P627" s="532"/>
      <c r="Q627" s="532"/>
      <c r="R627" s="515"/>
      <c r="S627" s="532"/>
      <c r="T627" s="532"/>
      <c r="U627" s="515"/>
      <c r="V627" s="257"/>
      <c r="W627" s="257"/>
      <c r="X627" s="360"/>
    </row>
    <row r="628" spans="1:24" x14ac:dyDescent="0.2">
      <c r="A628" s="349" t="s">
        <v>629</v>
      </c>
      <c r="B628" s="38"/>
      <c r="C628" s="674"/>
      <c r="D628" s="674"/>
      <c r="E628" s="673">
        <v>0.06</v>
      </c>
      <c r="F628" s="794"/>
      <c r="G628" s="38"/>
      <c r="H628" s="809"/>
      <c r="I628" s="532"/>
      <c r="J628" s="532"/>
      <c r="K628" s="503"/>
      <c r="L628" s="38"/>
      <c r="M628" s="532"/>
      <c r="N628" s="532"/>
      <c r="O628" s="503"/>
      <c r="P628" s="532"/>
      <c r="Q628" s="532"/>
      <c r="R628" s="519"/>
      <c r="S628" s="532"/>
      <c r="T628" s="437"/>
      <c r="U628" s="312"/>
      <c r="V628" s="165"/>
      <c r="W628" s="257"/>
      <c r="X628" s="360"/>
    </row>
    <row r="629" spans="1:24" x14ac:dyDescent="0.2">
      <c r="A629" s="238" t="s">
        <v>632</v>
      </c>
      <c r="B629" s="38" t="s">
        <v>45</v>
      </c>
      <c r="C629" s="674"/>
      <c r="D629" s="674">
        <f t="shared" si="435"/>
        <v>387.00010824023207</v>
      </c>
      <c r="E629" s="673">
        <v>0.06</v>
      </c>
      <c r="F629" s="793">
        <f>G629*1.15</f>
        <v>419.8586079964781</v>
      </c>
      <c r="G629" s="672">
        <f>J629*1.053</f>
        <v>365.09444173606795</v>
      </c>
      <c r="H629" s="809">
        <v>5.2999999999999999E-2</v>
      </c>
      <c r="I629" s="513"/>
      <c r="J629" s="513">
        <f>N629*1.03</f>
        <v>346.71836822038745</v>
      </c>
      <c r="K629" s="624">
        <v>0.03</v>
      </c>
      <c r="L629" s="38" t="s">
        <v>45</v>
      </c>
      <c r="M629" s="513"/>
      <c r="N629" s="513">
        <v>336.61977497124997</v>
      </c>
      <c r="O629" s="624">
        <v>0</v>
      </c>
      <c r="P629" s="513"/>
      <c r="Q629" s="513">
        <f>T629*1.055</f>
        <v>336.61977497124997</v>
      </c>
      <c r="R629" s="625">
        <f>(Q629-T629)/T629</f>
        <v>5.5E-2</v>
      </c>
      <c r="S629" s="513"/>
      <c r="T629" s="513">
        <f t="shared" si="428"/>
        <v>319.07087674999997</v>
      </c>
      <c r="U629" s="625">
        <f t="shared" si="429"/>
        <v>5.4999999999999917E-2</v>
      </c>
      <c r="V629" s="257">
        <v>302.43684999999999</v>
      </c>
      <c r="W629" s="257">
        <v>302.43684999999999</v>
      </c>
      <c r="X629" s="360">
        <v>9.0000000000000066E-2</v>
      </c>
    </row>
    <row r="630" spans="1:24" x14ac:dyDescent="0.2">
      <c r="A630" s="238" t="s">
        <v>640</v>
      </c>
      <c r="B630" s="38" t="s">
        <v>45</v>
      </c>
      <c r="C630" s="674"/>
      <c r="D630" s="674">
        <f t="shared" si="435"/>
        <v>1156.5858748168152</v>
      </c>
      <c r="E630" s="673">
        <v>0.06</v>
      </c>
      <c r="F630" s="793">
        <f>G630*1.15</f>
        <v>1254.7865623012615</v>
      </c>
      <c r="G630" s="672">
        <f>J630*1.053</f>
        <v>1091.118749827184</v>
      </c>
      <c r="H630" s="809">
        <v>5.2999999999999999E-2</v>
      </c>
      <c r="I630" s="513"/>
      <c r="J630" s="513">
        <f>N630*1.03</f>
        <v>1036.2001422860249</v>
      </c>
      <c r="K630" s="624">
        <v>0.03</v>
      </c>
      <c r="L630" s="38" t="s">
        <v>45</v>
      </c>
      <c r="M630" s="513"/>
      <c r="N630" s="513">
        <v>1006.0195556174999</v>
      </c>
      <c r="O630" s="624">
        <v>0</v>
      </c>
      <c r="P630" s="513"/>
      <c r="Q630" s="513">
        <f>T630*1.055</f>
        <v>1006.0195556174999</v>
      </c>
      <c r="R630" s="625">
        <f>(Q630-T630)/T630</f>
        <v>5.4999999999999979E-2</v>
      </c>
      <c r="S630" s="513"/>
      <c r="T630" s="513">
        <f t="shared" si="428"/>
        <v>953.57303849999994</v>
      </c>
      <c r="U630" s="625">
        <f t="shared" si="429"/>
        <v>5.4999999999999986E-2</v>
      </c>
      <c r="V630" s="257">
        <v>903.86069999999995</v>
      </c>
      <c r="W630" s="257">
        <v>903.86069999999995</v>
      </c>
      <c r="X630" s="360">
        <v>9.0000000000000066E-2</v>
      </c>
    </row>
    <row r="631" spans="1:24" x14ac:dyDescent="0.2">
      <c r="A631" s="238"/>
      <c r="B631" s="38"/>
      <c r="C631" s="674"/>
      <c r="D631" s="674"/>
      <c r="E631" s="673"/>
      <c r="F631" s="792"/>
      <c r="G631" s="671"/>
      <c r="H631" s="809"/>
      <c r="I631" s="513"/>
      <c r="J631" s="513"/>
      <c r="K631" s="624"/>
      <c r="L631" s="38"/>
      <c r="M631" s="513"/>
      <c r="N631" s="513"/>
      <c r="O631" s="624"/>
      <c r="P631" s="513"/>
      <c r="Q631" s="513"/>
      <c r="R631" s="625"/>
      <c r="S631" s="513"/>
      <c r="T631" s="513"/>
      <c r="U631" s="625"/>
      <c r="V631" s="257"/>
      <c r="W631" s="257"/>
      <c r="X631" s="360"/>
    </row>
    <row r="632" spans="1:24" x14ac:dyDescent="0.2">
      <c r="A632" s="567" t="s">
        <v>678</v>
      </c>
      <c r="B632" s="255"/>
      <c r="C632" s="746"/>
      <c r="D632" s="674"/>
      <c r="E632" s="673"/>
      <c r="F632" s="579"/>
      <c r="G632" s="165"/>
      <c r="H632" s="809"/>
      <c r="I632" s="513"/>
      <c r="J632" s="513"/>
      <c r="K632" s="624"/>
      <c r="L632" s="255"/>
      <c r="M632" s="513"/>
      <c r="N632" s="513"/>
      <c r="O632" s="624"/>
      <c r="P632" s="513"/>
      <c r="Q632" s="513">
        <f t="shared" ref="Q632:Q637" si="436">T632*1.055</f>
        <v>0</v>
      </c>
      <c r="R632" s="632"/>
      <c r="S632" s="516"/>
      <c r="T632" s="516"/>
      <c r="U632" s="633"/>
      <c r="V632" s="256"/>
      <c r="W632" s="257"/>
      <c r="X632" s="258"/>
    </row>
    <row r="633" spans="1:24" ht="25.5" x14ac:dyDescent="0.2">
      <c r="A633" s="376" t="s">
        <v>761</v>
      </c>
      <c r="B633" s="255" t="s">
        <v>19</v>
      </c>
      <c r="C633" s="746">
        <f>D633*1.15</f>
        <v>134.34858794281178</v>
      </c>
      <c r="D633" s="674">
        <f t="shared" si="435"/>
        <v>116.82485908070591</v>
      </c>
      <c r="E633" s="673">
        <v>0.06</v>
      </c>
      <c r="F633" s="791">
        <f>G633*1.15</f>
        <v>126.74395088944506</v>
      </c>
      <c r="G633" s="670">
        <f>J633*1.053</f>
        <v>110.21213120821311</v>
      </c>
      <c r="H633" s="809">
        <v>5.2999999999999999E-2</v>
      </c>
      <c r="I633" s="513">
        <f t="shared" ref="I633:I637" si="437">J633*1.15</f>
        <v>120.36462572596874</v>
      </c>
      <c r="J633" s="513">
        <f>N633*1.03</f>
        <v>104.66489193562499</v>
      </c>
      <c r="K633" s="624">
        <v>0.03</v>
      </c>
      <c r="L633" s="255" t="s">
        <v>19</v>
      </c>
      <c r="M633" s="513">
        <f t="shared" si="426"/>
        <v>116.85885992812499</v>
      </c>
      <c r="N633" s="513">
        <f t="shared" ref="N633:N643" si="438">Q633*1.05</f>
        <v>101.61639993749999</v>
      </c>
      <c r="O633" s="624">
        <v>5.5E-2</v>
      </c>
      <c r="P633" s="513">
        <f>S633*1.055</f>
        <v>111.29415231249997</v>
      </c>
      <c r="Q633" s="513">
        <f t="shared" si="436"/>
        <v>96.777523749999986</v>
      </c>
      <c r="R633" s="625">
        <f>(Q633-T633)/T633</f>
        <v>5.4999999999999924E-2</v>
      </c>
      <c r="S633" s="516">
        <f>T633*1.15</f>
        <v>105.49208749999998</v>
      </c>
      <c r="T633" s="516">
        <f>W633*1.055</f>
        <v>91.732249999999993</v>
      </c>
      <c r="U633" s="625">
        <f t="shared" ref="U633:U637" si="439">(T633-W633)/W633</f>
        <v>5.4999999999999889E-2</v>
      </c>
      <c r="V633" s="256">
        <v>99.992499999999993</v>
      </c>
      <c r="W633" s="257">
        <v>86.95</v>
      </c>
      <c r="X633" s="258"/>
    </row>
    <row r="634" spans="1:24" ht="25.5" x14ac:dyDescent="0.2">
      <c r="A634" s="376" t="s">
        <v>762</v>
      </c>
      <c r="B634" s="255" t="s">
        <v>19</v>
      </c>
      <c r="C634" s="746">
        <f t="shared" ref="C634:C637" si="440">D634*1.15</f>
        <v>268.71262713208046</v>
      </c>
      <c r="D634" s="674">
        <f t="shared" si="435"/>
        <v>233.66315402789607</v>
      </c>
      <c r="E634" s="673">
        <v>0.06</v>
      </c>
      <c r="F634" s="791">
        <f t="shared" ref="F634:F643" si="441">G634*1.15</f>
        <v>253.50247842649097</v>
      </c>
      <c r="G634" s="670">
        <f t="shared" ref="G634:G643" si="442">J634*1.053</f>
        <v>220.43693776216608</v>
      </c>
      <c r="H634" s="809">
        <v>5.2999999999999999E-2</v>
      </c>
      <c r="I634" s="513">
        <f t="shared" si="437"/>
        <v>240.7430944221187</v>
      </c>
      <c r="J634" s="513">
        <f>N634*1.03</f>
        <v>209.34182123662498</v>
      </c>
      <c r="K634" s="624">
        <v>0.03</v>
      </c>
      <c r="L634" s="255" t="s">
        <v>19</v>
      </c>
      <c r="M634" s="513">
        <f t="shared" si="426"/>
        <v>233.73115963312497</v>
      </c>
      <c r="N634" s="513">
        <f t="shared" si="438"/>
        <v>203.24448663749999</v>
      </c>
      <c r="O634" s="624">
        <v>5.5E-2</v>
      </c>
      <c r="P634" s="513">
        <f>S634*1.055</f>
        <v>222.60110441249995</v>
      </c>
      <c r="Q634" s="513">
        <f t="shared" si="436"/>
        <v>193.56617774999998</v>
      </c>
      <c r="R634" s="625">
        <f>(Q634-T634)/T634</f>
        <v>5.4999999999999993E-2</v>
      </c>
      <c r="S634" s="516">
        <f t="shared" ref="S634:S635" si="443">T634*1.15</f>
        <v>210.99630749999997</v>
      </c>
      <c r="T634" s="516">
        <f t="shared" ref="T634:T635" si="444">W634*1.055</f>
        <v>183.47504999999998</v>
      </c>
      <c r="U634" s="625">
        <f t="shared" si="439"/>
        <v>5.4999999999999917E-2</v>
      </c>
      <c r="V634" s="256">
        <v>199.99649999999997</v>
      </c>
      <c r="W634" s="257">
        <v>173.91</v>
      </c>
      <c r="X634" s="258"/>
    </row>
    <row r="635" spans="1:24" ht="25.5" x14ac:dyDescent="0.2">
      <c r="A635" s="376" t="s">
        <v>763</v>
      </c>
      <c r="B635" s="255" t="s">
        <v>19</v>
      </c>
      <c r="C635" s="746">
        <f t="shared" si="440"/>
        <v>403.07666632134908</v>
      </c>
      <c r="D635" s="674">
        <f t="shared" si="435"/>
        <v>350.50144897508619</v>
      </c>
      <c r="E635" s="673">
        <v>0.06</v>
      </c>
      <c r="F635" s="791">
        <f t="shared" si="441"/>
        <v>380.26100596353689</v>
      </c>
      <c r="G635" s="670">
        <f t="shared" si="442"/>
        <v>330.66174431611904</v>
      </c>
      <c r="H635" s="809">
        <v>5.2999999999999999E-2</v>
      </c>
      <c r="I635" s="513">
        <f t="shared" si="437"/>
        <v>361.12156311826868</v>
      </c>
      <c r="J635" s="513">
        <f>N635*1.03</f>
        <v>314.01875053762495</v>
      </c>
      <c r="K635" s="624">
        <v>0.03</v>
      </c>
      <c r="L635" s="255" t="s">
        <v>19</v>
      </c>
      <c r="M635" s="513">
        <f t="shared" si="426"/>
        <v>350.60345933812494</v>
      </c>
      <c r="N635" s="513">
        <f t="shared" si="438"/>
        <v>304.87257333749994</v>
      </c>
      <c r="O635" s="624">
        <v>5.5E-2</v>
      </c>
      <c r="P635" s="513">
        <f>S635*1.055</f>
        <v>333.90805651249997</v>
      </c>
      <c r="Q635" s="513">
        <f t="shared" si="436"/>
        <v>290.35483174999996</v>
      </c>
      <c r="R635" s="625">
        <f>(Q635-T635)/T635</f>
        <v>5.4999999999999861E-2</v>
      </c>
      <c r="S635" s="516">
        <f t="shared" si="443"/>
        <v>316.50052749999998</v>
      </c>
      <c r="T635" s="516">
        <f t="shared" si="444"/>
        <v>275.21785</v>
      </c>
      <c r="U635" s="625">
        <f t="shared" si="439"/>
        <v>5.4999999999999979E-2</v>
      </c>
      <c r="V635" s="256">
        <v>297.39179999999999</v>
      </c>
      <c r="W635" s="257">
        <v>260.87</v>
      </c>
      <c r="X635" s="258"/>
    </row>
    <row r="636" spans="1:24" ht="25.5" x14ac:dyDescent="0.2">
      <c r="A636" s="634" t="s">
        <v>764</v>
      </c>
      <c r="B636" s="635" t="s">
        <v>19</v>
      </c>
      <c r="C636" s="666">
        <f t="shared" si="440"/>
        <v>537.44070551061793</v>
      </c>
      <c r="D636" s="674">
        <f t="shared" si="435"/>
        <v>467.33974392227645</v>
      </c>
      <c r="E636" s="673">
        <v>0.06</v>
      </c>
      <c r="F636" s="791">
        <f t="shared" si="441"/>
        <v>507.01953350058284</v>
      </c>
      <c r="G636" s="670">
        <f t="shared" si="442"/>
        <v>440.88655087007209</v>
      </c>
      <c r="H636" s="809">
        <v>5.2999999999999999E-2</v>
      </c>
      <c r="I636" s="513">
        <f t="shared" si="437"/>
        <v>481.50003181441872</v>
      </c>
      <c r="J636" s="513">
        <f>N636*1.03</f>
        <v>418.69567983862498</v>
      </c>
      <c r="K636" s="624">
        <v>0.03</v>
      </c>
      <c r="L636" s="635" t="s">
        <v>19</v>
      </c>
      <c r="M636" s="513">
        <f t="shared" si="426"/>
        <v>467.47575904312492</v>
      </c>
      <c r="N636" s="513">
        <f t="shared" si="438"/>
        <v>406.50066003749998</v>
      </c>
      <c r="O636" s="624">
        <v>5.5E-2</v>
      </c>
      <c r="P636" s="513">
        <f>S636*1.055</f>
        <v>445.2150086124999</v>
      </c>
      <c r="Q636" s="513">
        <f t="shared" si="436"/>
        <v>387.14348574999997</v>
      </c>
      <c r="R636" s="625">
        <f>(Q636-T636)/T636</f>
        <v>5.4999999999999952E-2</v>
      </c>
      <c r="S636" s="636">
        <f>T636*1.15</f>
        <v>422.00474749999995</v>
      </c>
      <c r="T636" s="516">
        <f>W636*1.055</f>
        <v>366.96064999999999</v>
      </c>
      <c r="U636" s="625">
        <f t="shared" si="439"/>
        <v>5.5000000000000007E-2</v>
      </c>
      <c r="V636" s="256">
        <v>396.52619999999996</v>
      </c>
      <c r="W636" s="257">
        <v>347.83</v>
      </c>
      <c r="X636" s="258"/>
    </row>
    <row r="637" spans="1:24" x14ac:dyDescent="0.2">
      <c r="A637" s="376" t="s">
        <v>765</v>
      </c>
      <c r="B637" s="255" t="s">
        <v>19</v>
      </c>
      <c r="C637" s="746">
        <f t="shared" si="440"/>
        <v>671.78929345342954</v>
      </c>
      <c r="D637" s="674">
        <f t="shared" si="435"/>
        <v>584.16460300298229</v>
      </c>
      <c r="E637" s="673">
        <v>0.06</v>
      </c>
      <c r="F637" s="791">
        <f t="shared" si="441"/>
        <v>633.76348439002788</v>
      </c>
      <c r="G637" s="670">
        <f t="shared" si="442"/>
        <v>551.09868207828515</v>
      </c>
      <c r="H637" s="809">
        <v>5.2999999999999999E-2</v>
      </c>
      <c r="I637" s="513">
        <f t="shared" si="437"/>
        <v>601.86465754038738</v>
      </c>
      <c r="J637" s="513">
        <f>N637*1.03</f>
        <v>523.36057177424993</v>
      </c>
      <c r="K637" s="624">
        <v>0.03</v>
      </c>
      <c r="L637" s="255" t="s">
        <v>19</v>
      </c>
      <c r="M637" s="513">
        <f t="shared" si="426"/>
        <v>584.33461897124982</v>
      </c>
      <c r="N637" s="513">
        <f t="shared" si="438"/>
        <v>508.1170599749999</v>
      </c>
      <c r="O637" s="624">
        <v>5.5E-2</v>
      </c>
      <c r="P637" s="513">
        <f>S637*1.055</f>
        <v>556.50916092499983</v>
      </c>
      <c r="Q637" s="513">
        <f t="shared" si="436"/>
        <v>483.92100949999991</v>
      </c>
      <c r="R637" s="625">
        <f>(Q637-T637)/T637</f>
        <v>5.4999999999999917E-2</v>
      </c>
      <c r="S637" s="516">
        <f>T637*1.15</f>
        <v>527.49683499999992</v>
      </c>
      <c r="T637" s="516">
        <f>W637*1.055</f>
        <v>458.69289999999995</v>
      </c>
      <c r="U637" s="625">
        <f t="shared" si="439"/>
        <v>5.4999999999999959E-2</v>
      </c>
      <c r="V637" s="256">
        <v>495.64919999999995</v>
      </c>
      <c r="W637" s="257">
        <v>434.78</v>
      </c>
      <c r="X637" s="258"/>
    </row>
    <row r="638" spans="1:24" x14ac:dyDescent="0.2">
      <c r="A638" s="376"/>
      <c r="B638" s="255"/>
      <c r="C638" s="746"/>
      <c r="D638" s="674"/>
      <c r="E638" s="673"/>
      <c r="F638" s="791"/>
      <c r="G638" s="670"/>
      <c r="H638" s="809"/>
      <c r="I638" s="513"/>
      <c r="J638" s="513"/>
      <c r="K638" s="624"/>
      <c r="L638" s="255"/>
      <c r="M638" s="513"/>
      <c r="N638" s="513"/>
      <c r="O638" s="624"/>
      <c r="P638" s="513"/>
      <c r="Q638" s="513"/>
      <c r="R638" s="632"/>
      <c r="S638" s="516"/>
      <c r="T638" s="516"/>
      <c r="U638" s="633"/>
      <c r="V638" s="256"/>
      <c r="W638" s="257"/>
      <c r="X638" s="258"/>
    </row>
    <row r="639" spans="1:24" x14ac:dyDescent="0.2">
      <c r="A639" s="567" t="s">
        <v>682</v>
      </c>
      <c r="B639" s="255"/>
      <c r="C639" s="746"/>
      <c r="D639" s="674"/>
      <c r="E639" s="673"/>
      <c r="F639" s="791"/>
      <c r="G639" s="670"/>
      <c r="H639" s="809">
        <v>5.2999999999999999E-2</v>
      </c>
      <c r="I639" s="513"/>
      <c r="J639" s="513"/>
      <c r="K639" s="624"/>
      <c r="L639" s="255"/>
      <c r="M639" s="513"/>
      <c r="N639" s="513"/>
      <c r="O639" s="624"/>
      <c r="P639" s="513"/>
      <c r="Q639" s="513"/>
      <c r="R639" s="637"/>
      <c r="S639" s="516"/>
      <c r="T639" s="516"/>
      <c r="V639" s="164"/>
      <c r="W639" s="164"/>
      <c r="X639" s="258"/>
    </row>
    <row r="640" spans="1:24" x14ac:dyDescent="0.2">
      <c r="A640" s="376" t="s">
        <v>683</v>
      </c>
      <c r="B640" s="255" t="s">
        <v>19</v>
      </c>
      <c r="C640" s="746">
        <f t="shared" ref="C640:C641" si="445">D640*1.15</f>
        <v>118.9745977181887</v>
      </c>
      <c r="D640" s="674">
        <f t="shared" si="435"/>
        <v>103.45617192885975</v>
      </c>
      <c r="E640" s="673">
        <v>0.06</v>
      </c>
      <c r="F640" s="791">
        <f t="shared" si="441"/>
        <v>112.24018652659311</v>
      </c>
      <c r="G640" s="670">
        <f t="shared" si="442"/>
        <v>97.600162197037491</v>
      </c>
      <c r="H640" s="809">
        <v>5.2999999999999999E-2</v>
      </c>
      <c r="I640" s="513">
        <f t="shared" ref="I640" si="446">J640*1.15</f>
        <v>106.59087039562499</v>
      </c>
      <c r="J640" s="513">
        <f>N640*1.03</f>
        <v>92.687713387499997</v>
      </c>
      <c r="K640" s="624">
        <v>0.03</v>
      </c>
      <c r="L640" s="255" t="s">
        <v>19</v>
      </c>
      <c r="M640" s="513">
        <f t="shared" si="426"/>
        <v>103.48628193749998</v>
      </c>
      <c r="N640" s="513">
        <f t="shared" si="438"/>
        <v>89.98807124999999</v>
      </c>
      <c r="O640" s="624">
        <v>5.5E-2</v>
      </c>
      <c r="P640" s="513">
        <f>S640*1.055</f>
        <v>98.558363749999984</v>
      </c>
      <c r="Q640" s="513">
        <f>T640*1.055</f>
        <v>85.702924999999993</v>
      </c>
      <c r="R640" s="625">
        <f>(Q640-T640)/T640</f>
        <v>5.4999999999999924E-2</v>
      </c>
      <c r="S640" s="516">
        <f>T640*1.15</f>
        <v>93.420249999999996</v>
      </c>
      <c r="T640" s="516">
        <f>W640*1.055</f>
        <v>81.234999999999999</v>
      </c>
      <c r="U640" s="625">
        <f>(T640-W640)/W640</f>
        <v>5.4999999999999993E-2</v>
      </c>
      <c r="V640" s="256">
        <v>88.55</v>
      </c>
      <c r="W640" s="257">
        <v>77</v>
      </c>
      <c r="X640" s="258"/>
    </row>
    <row r="641" spans="1:259" x14ac:dyDescent="0.2">
      <c r="A641" s="376" t="s">
        <v>684</v>
      </c>
      <c r="B641" s="255" t="s">
        <v>19</v>
      </c>
      <c r="C641" s="746">
        <f t="shared" si="445"/>
        <v>248.68451643439948</v>
      </c>
      <c r="D641" s="674">
        <f t="shared" si="435"/>
        <v>216.24740559513</v>
      </c>
      <c r="E641" s="673">
        <v>0.06</v>
      </c>
      <c r="F641" s="791">
        <f t="shared" si="441"/>
        <v>234.60803437207497</v>
      </c>
      <c r="G641" s="670">
        <f t="shared" si="442"/>
        <v>204.00698641049999</v>
      </c>
      <c r="H641" s="809">
        <v>5.2999999999999999E-2</v>
      </c>
      <c r="I641" s="513">
        <f>J641*1.15</f>
        <v>222.799652775</v>
      </c>
      <c r="J641" s="513">
        <f>N641*1.03</f>
        <v>193.73882850000001</v>
      </c>
      <c r="K641" s="624">
        <v>0.03</v>
      </c>
      <c r="L641" s="255" t="s">
        <v>19</v>
      </c>
      <c r="M641" s="513">
        <f t="shared" si="426"/>
        <v>216.31034249999999</v>
      </c>
      <c r="N641" s="513">
        <f t="shared" si="438"/>
        <v>188.09595000000002</v>
      </c>
      <c r="O641" s="624">
        <v>5.5E-2</v>
      </c>
      <c r="P641" s="513">
        <f>S641*1.055</f>
        <v>206.00985</v>
      </c>
      <c r="Q641" s="513">
        <f>T641*1.055</f>
        <v>179.13900000000001</v>
      </c>
      <c r="R641" s="625">
        <f>(Q641-T641)/T641</f>
        <v>5.4999999999999986E-2</v>
      </c>
      <c r="S641" s="516">
        <f>T641*1.15</f>
        <v>195.27</v>
      </c>
      <c r="T641" s="516">
        <v>169.8</v>
      </c>
      <c r="U641" s="625">
        <v>5.5E-2</v>
      </c>
      <c r="V641" s="256">
        <v>126.84499999999998</v>
      </c>
      <c r="W641" s="257">
        <v>110.3</v>
      </c>
      <c r="X641" s="258"/>
    </row>
    <row r="642" spans="1:259" x14ac:dyDescent="0.2">
      <c r="A642" s="376"/>
      <c r="B642" s="255"/>
      <c r="C642" s="746"/>
      <c r="D642" s="674"/>
      <c r="E642" s="673"/>
      <c r="F642" s="791"/>
      <c r="G642" s="670"/>
      <c r="H642" s="809"/>
      <c r="I642" s="513"/>
      <c r="J642" s="513"/>
      <c r="K642" s="624"/>
      <c r="L642" s="255"/>
      <c r="M642" s="513"/>
      <c r="N642" s="513"/>
      <c r="O642" s="624"/>
      <c r="P642" s="513"/>
      <c r="Q642" s="513"/>
      <c r="R642" s="637"/>
      <c r="S642" s="516"/>
      <c r="T642" s="516"/>
      <c r="V642" s="164"/>
      <c r="W642" s="164"/>
      <c r="X642" s="258"/>
    </row>
    <row r="643" spans="1:259" x14ac:dyDescent="0.2">
      <c r="A643" s="567" t="s">
        <v>685</v>
      </c>
      <c r="B643" s="255" t="s">
        <v>19</v>
      </c>
      <c r="C643" s="746">
        <f t="shared" ref="C643" si="447">D643*1.15</f>
        <v>7.7256232284538111</v>
      </c>
      <c r="D643" s="674">
        <f t="shared" si="435"/>
        <v>6.717933242133749</v>
      </c>
      <c r="E643" s="673">
        <v>0.06</v>
      </c>
      <c r="F643" s="791">
        <f t="shared" si="441"/>
        <v>7.288323800428123</v>
      </c>
      <c r="G643" s="670">
        <f t="shared" si="442"/>
        <v>6.3376728699374985</v>
      </c>
      <c r="H643" s="809">
        <v>5.2999999999999999E-2</v>
      </c>
      <c r="I643" s="513">
        <f t="shared" ref="I643" si="448">J643*1.15</f>
        <v>6.9214850906249987</v>
      </c>
      <c r="J643" s="513">
        <f>N643*1.03</f>
        <v>6.0186826874999992</v>
      </c>
      <c r="K643" s="624">
        <v>0.03</v>
      </c>
      <c r="L643" s="255" t="s">
        <v>19</v>
      </c>
      <c r="M643" s="513">
        <f t="shared" si="426"/>
        <v>6.719888437499999</v>
      </c>
      <c r="N643" s="513">
        <f t="shared" si="438"/>
        <v>5.8433812499999993</v>
      </c>
      <c r="O643" s="624">
        <v>5.5E-2</v>
      </c>
      <c r="P643" s="513">
        <f>S643*1.055</f>
        <v>6.3998937499999986</v>
      </c>
      <c r="Q643" s="513">
        <f>T643*1.055</f>
        <v>5.5651249999999992</v>
      </c>
      <c r="R643" s="625">
        <f>(Q643-T643)/T643</f>
        <v>5.4999999999999959E-2</v>
      </c>
      <c r="S643" s="516">
        <f>T643*1.15</f>
        <v>6.0662499999999993</v>
      </c>
      <c r="T643" s="516">
        <f t="shared" ref="T643" si="449">W643*1.055</f>
        <v>5.2749999999999995</v>
      </c>
      <c r="U643" s="625">
        <f>(T643-W643)/W643</f>
        <v>5.4999999999999896E-2</v>
      </c>
      <c r="V643" s="256">
        <v>5.75</v>
      </c>
      <c r="W643" s="257">
        <v>5</v>
      </c>
      <c r="X643" s="258"/>
    </row>
    <row r="644" spans="1:259" x14ac:dyDescent="0.2">
      <c r="A644" s="816"/>
      <c r="B644" s="817"/>
      <c r="C644" s="818"/>
      <c r="D644" s="819"/>
      <c r="E644" s="820"/>
      <c r="F644" s="821"/>
      <c r="G644" s="821"/>
      <c r="H644" s="809"/>
      <c r="I644" s="813"/>
      <c r="J644" s="813"/>
      <c r="K644" s="814"/>
      <c r="M644" s="813"/>
      <c r="N644" s="813"/>
      <c r="O644" s="814"/>
      <c r="P644" s="813"/>
      <c r="Q644" s="813"/>
      <c r="R644" s="815"/>
      <c r="S644" s="520"/>
      <c r="T644" s="520"/>
      <c r="U644" s="815"/>
    </row>
    <row r="645" spans="1:259" ht="18.75" thickBot="1" x14ac:dyDescent="0.3">
      <c r="A645" s="1074" t="s">
        <v>1108</v>
      </c>
      <c r="B645" s="1075"/>
      <c r="C645" s="1075"/>
      <c r="D645" s="1075"/>
      <c r="E645" s="1075"/>
      <c r="F645" s="1075"/>
      <c r="G645" s="1075"/>
      <c r="H645" s="1076"/>
      <c r="I645" s="813"/>
      <c r="J645" s="813"/>
      <c r="K645" s="814"/>
      <c r="M645" s="813"/>
      <c r="N645" s="813"/>
      <c r="O645" s="814"/>
      <c r="P645" s="813"/>
      <c r="Q645" s="813"/>
      <c r="R645" s="815"/>
      <c r="S645" s="520"/>
      <c r="T645" s="520"/>
      <c r="U645" s="815"/>
    </row>
    <row r="646" spans="1:259" ht="23.25" customHeight="1" x14ac:dyDescent="0.2">
      <c r="A646" s="908" t="s">
        <v>1008</v>
      </c>
      <c r="B646" s="909"/>
      <c r="C646" s="909"/>
      <c r="D646" s="909"/>
      <c r="E646" s="910"/>
      <c r="F646" s="909"/>
      <c r="G646" s="911"/>
      <c r="H646"/>
    </row>
    <row r="647" spans="1:259" ht="18" x14ac:dyDescent="0.2">
      <c r="A647" s="675"/>
      <c r="B647" s="676"/>
      <c r="C647" s="676"/>
      <c r="D647" s="676"/>
      <c r="E647" s="912"/>
      <c r="F647" s="676"/>
      <c r="G647" s="677"/>
      <c r="H647"/>
    </row>
    <row r="648" spans="1:259" x14ac:dyDescent="0.2">
      <c r="A648" s="678" t="s">
        <v>1093</v>
      </c>
      <c r="B648" s="757" t="s">
        <v>938</v>
      </c>
      <c r="C648" s="679" t="s">
        <v>959</v>
      </c>
      <c r="D648" s="679" t="s">
        <v>959</v>
      </c>
      <c r="E648" s="679" t="s">
        <v>1009</v>
      </c>
      <c r="F648" s="679" t="s">
        <v>1009</v>
      </c>
      <c r="G648" s="680" t="s">
        <v>1094</v>
      </c>
      <c r="H648"/>
    </row>
    <row r="649" spans="1:259" ht="38.25" x14ac:dyDescent="0.2">
      <c r="A649" s="681"/>
      <c r="B649" s="682" t="s">
        <v>394</v>
      </c>
      <c r="C649" s="682" t="s">
        <v>394</v>
      </c>
      <c r="D649" s="683" t="s">
        <v>1010</v>
      </c>
      <c r="E649" s="683" t="s">
        <v>1011</v>
      </c>
      <c r="F649" s="684" t="s">
        <v>1012</v>
      </c>
      <c r="G649" s="685"/>
      <c r="H649"/>
    </row>
    <row r="650" spans="1:259" x14ac:dyDescent="0.2">
      <c r="A650" s="681"/>
      <c r="B650" s="686" t="s">
        <v>10</v>
      </c>
      <c r="C650" s="686" t="s">
        <v>10</v>
      </c>
      <c r="D650" s="686" t="s">
        <v>10</v>
      </c>
      <c r="E650" s="686" t="s">
        <v>10</v>
      </c>
      <c r="F650" s="686" t="s">
        <v>10</v>
      </c>
      <c r="G650" s="687"/>
      <c r="H650"/>
    </row>
    <row r="651" spans="1:259" x14ac:dyDescent="0.2">
      <c r="A651" s="681"/>
      <c r="B651" s="758" t="s">
        <v>1095</v>
      </c>
      <c r="C651" s="688" t="s">
        <v>1013</v>
      </c>
      <c r="D651" s="688" t="s">
        <v>1013</v>
      </c>
      <c r="E651" s="689" t="s">
        <v>1012</v>
      </c>
      <c r="F651" s="690"/>
      <c r="G651" s="685"/>
      <c r="H651"/>
    </row>
    <row r="652" spans="1:259" ht="15.75" thickBot="1" x14ac:dyDescent="0.25">
      <c r="A652" s="691"/>
      <c r="B652" s="692"/>
      <c r="C652" s="692"/>
      <c r="D652" s="692"/>
      <c r="E652" s="913">
        <v>0.13</v>
      </c>
      <c r="F652" s="914" t="s">
        <v>1014</v>
      </c>
      <c r="G652" s="693"/>
      <c r="H652"/>
    </row>
    <row r="653" spans="1:259" s="845" customFormat="1" x14ac:dyDescent="0.2">
      <c r="A653" s="694" t="s">
        <v>15</v>
      </c>
      <c r="B653" s="759"/>
      <c r="C653" s="695"/>
      <c r="D653" s="695"/>
      <c r="E653" s="696"/>
      <c r="F653" s="697"/>
      <c r="G653" s="698" t="s">
        <v>15</v>
      </c>
      <c r="I653" s="846"/>
      <c r="J653" s="846"/>
      <c r="K653" s="486"/>
      <c r="L653" s="244"/>
      <c r="M653" s="847"/>
      <c r="N653" s="847"/>
      <c r="O653" s="244"/>
      <c r="P653" s="847"/>
      <c r="Q653" s="847"/>
      <c r="R653" s="487"/>
      <c r="S653" s="847"/>
      <c r="T653" s="847"/>
      <c r="U653" s="244"/>
      <c r="V653" s="245"/>
      <c r="W653" s="245"/>
      <c r="X653" s="637"/>
      <c r="Y653" s="269"/>
      <c r="Z653" s="269"/>
      <c r="AA653" s="269"/>
      <c r="AB653" s="269"/>
      <c r="AC653" s="269"/>
      <c r="AD653" s="269"/>
      <c r="AE653" s="269"/>
      <c r="AF653" s="269"/>
      <c r="AG653" s="269"/>
      <c r="AH653" s="269"/>
      <c r="AI653" s="269"/>
      <c r="AJ653" s="269"/>
      <c r="AK653" s="269"/>
      <c r="AL653" s="269"/>
      <c r="AM653" s="269"/>
      <c r="AN653" s="269"/>
      <c r="AO653" s="269"/>
      <c r="AP653" s="269"/>
      <c r="AQ653" s="269"/>
      <c r="AR653" s="269"/>
      <c r="AS653" s="269"/>
      <c r="AT653" s="269"/>
      <c r="AU653" s="269"/>
      <c r="AV653" s="269"/>
      <c r="AW653" s="269"/>
      <c r="AX653" s="269"/>
      <c r="AY653" s="269"/>
      <c r="AZ653" s="269"/>
      <c r="BA653" s="269"/>
      <c r="BB653" s="269"/>
      <c r="BC653" s="269"/>
      <c r="BD653" s="269"/>
      <c r="BE653" s="269"/>
      <c r="BF653" s="269"/>
      <c r="BG653" s="269"/>
      <c r="BH653" s="269"/>
      <c r="BI653" s="269"/>
      <c r="BJ653" s="269"/>
      <c r="BK653" s="269"/>
      <c r="BL653" s="269"/>
      <c r="BM653" s="269"/>
      <c r="BN653" s="269"/>
      <c r="BO653" s="269"/>
      <c r="BP653" s="269"/>
      <c r="BQ653" s="269"/>
      <c r="BR653" s="269"/>
      <c r="BS653" s="269"/>
      <c r="BT653" s="269"/>
      <c r="BU653" s="269"/>
      <c r="BV653" s="269"/>
      <c r="BW653" s="269"/>
      <c r="BX653" s="269"/>
      <c r="BY653" s="269"/>
      <c r="BZ653" s="269"/>
      <c r="CA653" s="269"/>
      <c r="CB653" s="269"/>
      <c r="CC653" s="269"/>
      <c r="CD653" s="269"/>
      <c r="CE653" s="269"/>
      <c r="CF653" s="269"/>
      <c r="CG653" s="269"/>
      <c r="CH653" s="269"/>
      <c r="CI653" s="269"/>
      <c r="CJ653" s="269"/>
      <c r="CK653" s="269"/>
      <c r="CL653" s="269"/>
      <c r="CM653" s="269"/>
      <c r="CN653" s="269"/>
      <c r="CO653" s="269"/>
      <c r="CP653" s="269"/>
      <c r="CQ653" s="269"/>
      <c r="CR653" s="269"/>
      <c r="CS653" s="269"/>
      <c r="CT653" s="269"/>
      <c r="CU653" s="269"/>
      <c r="CV653" s="269"/>
      <c r="CW653" s="269"/>
      <c r="CX653" s="269"/>
      <c r="CY653" s="269"/>
      <c r="CZ653" s="269"/>
      <c r="DA653" s="269"/>
      <c r="DB653" s="269"/>
      <c r="DC653" s="269"/>
      <c r="DD653" s="269"/>
      <c r="DE653" s="269"/>
      <c r="DF653" s="269"/>
      <c r="DG653" s="269"/>
      <c r="DH653" s="269"/>
      <c r="DI653" s="269"/>
      <c r="DJ653" s="269"/>
      <c r="DK653" s="269"/>
      <c r="DL653" s="269"/>
      <c r="DM653" s="269"/>
      <c r="DN653" s="269"/>
      <c r="DO653" s="269"/>
      <c r="DP653" s="269"/>
      <c r="DQ653" s="269"/>
      <c r="DR653" s="269"/>
      <c r="DS653" s="269"/>
      <c r="DT653" s="269"/>
      <c r="DU653" s="269"/>
      <c r="DV653" s="269"/>
      <c r="DW653" s="269"/>
      <c r="DX653" s="269"/>
      <c r="DY653" s="269"/>
      <c r="DZ653" s="269"/>
      <c r="EA653" s="269"/>
      <c r="EB653" s="269"/>
      <c r="EC653" s="269"/>
      <c r="ED653" s="269"/>
      <c r="EE653" s="269"/>
      <c r="EF653" s="269"/>
      <c r="EG653" s="269"/>
      <c r="EH653" s="269"/>
      <c r="EI653" s="269"/>
      <c r="EJ653" s="269"/>
      <c r="EK653" s="269"/>
      <c r="EL653" s="269"/>
      <c r="EM653" s="269"/>
      <c r="EN653" s="269"/>
      <c r="EO653" s="269"/>
      <c r="EP653" s="269"/>
      <c r="EQ653" s="269"/>
      <c r="ER653" s="269"/>
      <c r="ES653" s="269"/>
      <c r="ET653" s="269"/>
      <c r="EU653" s="269"/>
      <c r="EV653" s="269"/>
      <c r="EW653" s="269"/>
      <c r="EX653" s="269"/>
      <c r="EY653" s="269"/>
      <c r="EZ653" s="269"/>
      <c r="FA653" s="269"/>
      <c r="FB653" s="269"/>
      <c r="FC653" s="269"/>
      <c r="FD653" s="269"/>
      <c r="FE653" s="269"/>
      <c r="FF653" s="269"/>
      <c r="FG653" s="269"/>
      <c r="FH653" s="269"/>
      <c r="FI653" s="269"/>
      <c r="FJ653" s="269"/>
      <c r="FK653" s="269"/>
      <c r="FL653" s="269"/>
      <c r="FM653" s="269"/>
      <c r="FN653" s="269"/>
      <c r="FO653" s="269"/>
      <c r="FP653" s="269"/>
      <c r="FQ653" s="269"/>
      <c r="FR653" s="269"/>
      <c r="FS653" s="269"/>
      <c r="FT653" s="269"/>
      <c r="FU653" s="269"/>
      <c r="FV653" s="269"/>
      <c r="FW653" s="269"/>
      <c r="FX653" s="269"/>
      <c r="FY653" s="269"/>
      <c r="FZ653" s="269"/>
      <c r="GA653" s="269"/>
      <c r="GB653" s="269"/>
      <c r="GC653" s="269"/>
      <c r="GD653" s="269"/>
      <c r="GE653" s="269"/>
      <c r="GF653" s="269"/>
      <c r="GG653" s="269"/>
      <c r="GH653" s="269"/>
      <c r="GI653" s="269"/>
      <c r="GJ653" s="269"/>
      <c r="GK653" s="269"/>
      <c r="GL653" s="269"/>
      <c r="GM653" s="269"/>
      <c r="GN653" s="269"/>
      <c r="GO653" s="269"/>
      <c r="GP653" s="269"/>
      <c r="GQ653" s="269"/>
      <c r="GR653" s="269"/>
      <c r="GS653" s="269"/>
      <c r="GT653" s="269"/>
      <c r="GU653" s="269"/>
      <c r="GV653" s="269"/>
      <c r="GW653" s="269"/>
      <c r="GX653" s="269"/>
      <c r="GY653" s="269"/>
      <c r="GZ653" s="269"/>
      <c r="HA653" s="269"/>
      <c r="HB653" s="269"/>
      <c r="HC653" s="269"/>
      <c r="HD653" s="269"/>
      <c r="HE653" s="269"/>
      <c r="HF653" s="269"/>
      <c r="HG653" s="269"/>
      <c r="HH653" s="269"/>
      <c r="HI653" s="269"/>
      <c r="HJ653" s="269"/>
      <c r="HK653" s="269"/>
      <c r="HL653" s="269"/>
      <c r="HM653" s="269"/>
      <c r="HN653" s="269"/>
      <c r="HO653" s="269"/>
      <c r="HP653" s="269"/>
      <c r="HQ653" s="269"/>
      <c r="HR653" s="269"/>
      <c r="HS653" s="269"/>
      <c r="HT653" s="269"/>
      <c r="HU653" s="269"/>
      <c r="HV653" s="269"/>
      <c r="HW653" s="269"/>
      <c r="HX653" s="269"/>
      <c r="HY653" s="269"/>
      <c r="HZ653" s="269"/>
      <c r="IA653" s="269"/>
      <c r="IB653" s="269"/>
      <c r="IC653" s="269"/>
      <c r="ID653" s="269"/>
      <c r="IE653" s="269"/>
      <c r="IF653" s="269"/>
      <c r="IG653" s="269"/>
      <c r="IH653" s="269"/>
      <c r="II653" s="269"/>
      <c r="IJ653" s="269"/>
      <c r="IK653" s="269"/>
      <c r="IL653" s="269"/>
      <c r="IM653" s="269"/>
      <c r="IN653" s="269"/>
      <c r="IO653" s="269"/>
      <c r="IP653" s="269"/>
      <c r="IQ653" s="269"/>
      <c r="IR653" s="269"/>
      <c r="IS653" s="269"/>
      <c r="IT653" s="269"/>
      <c r="IU653" s="269"/>
      <c r="IV653" s="269"/>
      <c r="IW653" s="269"/>
      <c r="IX653" s="269"/>
      <c r="IY653" s="269"/>
    </row>
    <row r="654" spans="1:259" s="845" customFormat="1" ht="25.5" x14ac:dyDescent="0.2">
      <c r="A654" s="699" t="s">
        <v>733</v>
      </c>
      <c r="B654" s="760"/>
      <c r="C654" s="700"/>
      <c r="D654" s="700"/>
      <c r="E654" s="701"/>
      <c r="F654" s="700"/>
      <c r="G654" s="702" t="s">
        <v>1116</v>
      </c>
      <c r="I654" s="846"/>
      <c r="J654" s="846"/>
      <c r="K654" s="486"/>
      <c r="L654" s="244"/>
      <c r="M654" s="847"/>
      <c r="N654" s="847"/>
      <c r="O654" s="244"/>
      <c r="P654" s="847"/>
      <c r="Q654" s="847"/>
      <c r="R654" s="487"/>
      <c r="S654" s="847"/>
      <c r="T654" s="847"/>
      <c r="U654" s="244"/>
      <c r="V654" s="245"/>
      <c r="W654" s="245"/>
      <c r="X654" s="637"/>
      <c r="Y654" s="269"/>
      <c r="Z654" s="269"/>
      <c r="AA654" s="269"/>
      <c r="AB654" s="269"/>
      <c r="AC654" s="269"/>
      <c r="AD654" s="269"/>
      <c r="AE654" s="269"/>
      <c r="AF654" s="269"/>
      <c r="AG654" s="269"/>
      <c r="AH654" s="269"/>
      <c r="AI654" s="269"/>
      <c r="AJ654" s="269"/>
      <c r="AK654" s="269"/>
      <c r="AL654" s="269"/>
      <c r="AM654" s="269"/>
      <c r="AN654" s="269"/>
      <c r="AO654" s="269"/>
      <c r="AP654" s="269"/>
      <c r="AQ654" s="269"/>
      <c r="AR654" s="269"/>
      <c r="AS654" s="269"/>
      <c r="AT654" s="269"/>
      <c r="AU654" s="269"/>
      <c r="AV654" s="269"/>
      <c r="AW654" s="269"/>
      <c r="AX654" s="269"/>
      <c r="AY654" s="269"/>
      <c r="AZ654" s="269"/>
      <c r="BA654" s="269"/>
      <c r="BB654" s="269"/>
      <c r="BC654" s="269"/>
      <c r="BD654" s="269"/>
      <c r="BE654" s="269"/>
      <c r="BF654" s="269"/>
      <c r="BG654" s="269"/>
      <c r="BH654" s="269"/>
      <c r="BI654" s="269"/>
      <c r="BJ654" s="269"/>
      <c r="BK654" s="269"/>
      <c r="BL654" s="269"/>
      <c r="BM654" s="269"/>
      <c r="BN654" s="269"/>
      <c r="BO654" s="269"/>
      <c r="BP654" s="269"/>
      <c r="BQ654" s="269"/>
      <c r="BR654" s="269"/>
      <c r="BS654" s="269"/>
      <c r="BT654" s="269"/>
      <c r="BU654" s="269"/>
      <c r="BV654" s="269"/>
      <c r="BW654" s="269"/>
      <c r="BX654" s="269"/>
      <c r="BY654" s="269"/>
      <c r="BZ654" s="269"/>
      <c r="CA654" s="269"/>
      <c r="CB654" s="269"/>
      <c r="CC654" s="269"/>
      <c r="CD654" s="269"/>
      <c r="CE654" s="269"/>
      <c r="CF654" s="269"/>
      <c r="CG654" s="269"/>
      <c r="CH654" s="269"/>
      <c r="CI654" s="269"/>
      <c r="CJ654" s="269"/>
      <c r="CK654" s="269"/>
      <c r="CL654" s="269"/>
      <c r="CM654" s="269"/>
      <c r="CN654" s="269"/>
      <c r="CO654" s="269"/>
      <c r="CP654" s="269"/>
      <c r="CQ654" s="269"/>
      <c r="CR654" s="269"/>
      <c r="CS654" s="269"/>
      <c r="CT654" s="269"/>
      <c r="CU654" s="269"/>
      <c r="CV654" s="269"/>
      <c r="CW654" s="269"/>
      <c r="CX654" s="269"/>
      <c r="CY654" s="269"/>
      <c r="CZ654" s="269"/>
      <c r="DA654" s="269"/>
      <c r="DB654" s="269"/>
      <c r="DC654" s="269"/>
      <c r="DD654" s="269"/>
      <c r="DE654" s="269"/>
      <c r="DF654" s="269"/>
      <c r="DG654" s="269"/>
      <c r="DH654" s="269"/>
      <c r="DI654" s="269"/>
      <c r="DJ654" s="269"/>
      <c r="DK654" s="269"/>
      <c r="DL654" s="269"/>
      <c r="DM654" s="269"/>
      <c r="DN654" s="269"/>
      <c r="DO654" s="269"/>
      <c r="DP654" s="269"/>
      <c r="DQ654" s="269"/>
      <c r="DR654" s="269"/>
      <c r="DS654" s="269"/>
      <c r="DT654" s="269"/>
      <c r="DU654" s="269"/>
      <c r="DV654" s="269"/>
      <c r="DW654" s="269"/>
      <c r="DX654" s="269"/>
      <c r="DY654" s="269"/>
      <c r="DZ654" s="269"/>
      <c r="EA654" s="269"/>
      <c r="EB654" s="269"/>
      <c r="EC654" s="269"/>
      <c r="ED654" s="269"/>
      <c r="EE654" s="269"/>
      <c r="EF654" s="269"/>
      <c r="EG654" s="269"/>
      <c r="EH654" s="269"/>
      <c r="EI654" s="269"/>
      <c r="EJ654" s="269"/>
      <c r="EK654" s="269"/>
      <c r="EL654" s="269"/>
      <c r="EM654" s="269"/>
      <c r="EN654" s="269"/>
      <c r="EO654" s="269"/>
      <c r="EP654" s="269"/>
      <c r="EQ654" s="269"/>
      <c r="ER654" s="269"/>
      <c r="ES654" s="269"/>
      <c r="ET654" s="269"/>
      <c r="EU654" s="269"/>
      <c r="EV654" s="269"/>
      <c r="EW654" s="269"/>
      <c r="EX654" s="269"/>
      <c r="EY654" s="269"/>
      <c r="EZ654" s="269"/>
      <c r="FA654" s="269"/>
      <c r="FB654" s="269"/>
      <c r="FC654" s="269"/>
      <c r="FD654" s="269"/>
      <c r="FE654" s="269"/>
      <c r="FF654" s="269"/>
      <c r="FG654" s="269"/>
      <c r="FH654" s="269"/>
      <c r="FI654" s="269"/>
      <c r="FJ654" s="269"/>
      <c r="FK654" s="269"/>
      <c r="FL654" s="269"/>
      <c r="FM654" s="269"/>
      <c r="FN654" s="269"/>
      <c r="FO654" s="269"/>
      <c r="FP654" s="269"/>
      <c r="FQ654" s="269"/>
      <c r="FR654" s="269"/>
      <c r="FS654" s="269"/>
      <c r="FT654" s="269"/>
      <c r="FU654" s="269"/>
      <c r="FV654" s="269"/>
      <c r="FW654" s="269"/>
      <c r="FX654" s="269"/>
      <c r="FY654" s="269"/>
      <c r="FZ654" s="269"/>
      <c r="GA654" s="269"/>
      <c r="GB654" s="269"/>
      <c r="GC654" s="269"/>
      <c r="GD654" s="269"/>
      <c r="GE654" s="269"/>
      <c r="GF654" s="269"/>
      <c r="GG654" s="269"/>
      <c r="GH654" s="269"/>
      <c r="GI654" s="269"/>
      <c r="GJ654" s="269"/>
      <c r="GK654" s="269"/>
      <c r="GL654" s="269"/>
      <c r="GM654" s="269"/>
      <c r="GN654" s="269"/>
      <c r="GO654" s="269"/>
      <c r="GP654" s="269"/>
      <c r="GQ654" s="269"/>
      <c r="GR654" s="269"/>
      <c r="GS654" s="269"/>
      <c r="GT654" s="269"/>
      <c r="GU654" s="269"/>
      <c r="GV654" s="269"/>
      <c r="GW654" s="269"/>
      <c r="GX654" s="269"/>
      <c r="GY654" s="269"/>
      <c r="GZ654" s="269"/>
      <c r="HA654" s="269"/>
      <c r="HB654" s="269"/>
      <c r="HC654" s="269"/>
      <c r="HD654" s="269"/>
      <c r="HE654" s="269"/>
      <c r="HF654" s="269"/>
      <c r="HG654" s="269"/>
      <c r="HH654" s="269"/>
      <c r="HI654" s="269"/>
      <c r="HJ654" s="269"/>
      <c r="HK654" s="269"/>
      <c r="HL654" s="269"/>
      <c r="HM654" s="269"/>
      <c r="HN654" s="269"/>
      <c r="HO654" s="269"/>
      <c r="HP654" s="269"/>
      <c r="HQ654" s="269"/>
      <c r="HR654" s="269"/>
      <c r="HS654" s="269"/>
      <c r="HT654" s="269"/>
      <c r="HU654" s="269"/>
      <c r="HV654" s="269"/>
      <c r="HW654" s="269"/>
      <c r="HX654" s="269"/>
      <c r="HY654" s="269"/>
      <c r="HZ654" s="269"/>
      <c r="IA654" s="269"/>
      <c r="IB654" s="269"/>
      <c r="IC654" s="269"/>
      <c r="ID654" s="269"/>
      <c r="IE654" s="269"/>
      <c r="IF654" s="269"/>
      <c r="IG654" s="269"/>
      <c r="IH654" s="269"/>
      <c r="II654" s="269"/>
      <c r="IJ654" s="269"/>
      <c r="IK654" s="269"/>
      <c r="IL654" s="269"/>
      <c r="IM654" s="269"/>
      <c r="IN654" s="269"/>
      <c r="IO654" s="269"/>
      <c r="IP654" s="269"/>
      <c r="IQ654" s="269"/>
      <c r="IR654" s="269"/>
      <c r="IS654" s="269"/>
      <c r="IT654" s="269"/>
      <c r="IU654" s="269"/>
      <c r="IV654" s="269"/>
      <c r="IW654" s="269"/>
      <c r="IX654" s="269"/>
      <c r="IY654" s="269"/>
    </row>
    <row r="655" spans="1:259" s="848" customFormat="1" ht="49.5" customHeight="1" x14ac:dyDescent="0.2">
      <c r="A655" s="703" t="s">
        <v>17</v>
      </c>
      <c r="B655" s="761"/>
      <c r="C655" s="700"/>
      <c r="D655" s="704" t="s">
        <v>1015</v>
      </c>
      <c r="E655" s="705"/>
      <c r="F655" s="706"/>
      <c r="G655" s="707" t="s">
        <v>1016</v>
      </c>
      <c r="I655" s="485"/>
      <c r="J655" s="485"/>
      <c r="K655" s="849"/>
      <c r="L655" s="164"/>
      <c r="M655" s="243"/>
      <c r="N655" s="243"/>
      <c r="O655" s="164"/>
      <c r="P655" s="243"/>
      <c r="Q655" s="243"/>
      <c r="R655" s="850"/>
      <c r="S655" s="243"/>
      <c r="T655" s="243"/>
      <c r="U655" s="164"/>
      <c r="V655" s="246"/>
      <c r="W655" s="246"/>
      <c r="X655" s="247"/>
      <c r="Y655" s="248"/>
      <c r="Z655" s="248"/>
      <c r="AA655" s="248"/>
      <c r="AB655" s="248"/>
      <c r="AC655" s="248"/>
      <c r="AD655" s="248"/>
      <c r="AE655" s="248"/>
      <c r="AF655" s="248"/>
      <c r="AG655" s="248"/>
      <c r="AH655" s="248"/>
      <c r="AI655" s="248"/>
      <c r="AJ655" s="248"/>
      <c r="AK655" s="248"/>
      <c r="AL655" s="248"/>
      <c r="AM655" s="248"/>
      <c r="AN655" s="248"/>
      <c r="AO655" s="248"/>
      <c r="AP655" s="248"/>
      <c r="AQ655" s="248"/>
      <c r="AR655" s="248"/>
      <c r="AS655" s="248"/>
      <c r="AT655" s="248"/>
      <c r="AU655" s="248"/>
      <c r="AV655" s="248"/>
      <c r="AW655" s="248"/>
      <c r="AX655" s="248"/>
      <c r="AY655" s="248"/>
      <c r="AZ655" s="248"/>
      <c r="BA655" s="248"/>
      <c r="BB655" s="248"/>
      <c r="BC655" s="248"/>
      <c r="BD655" s="248"/>
      <c r="BE655" s="248"/>
      <c r="BF655" s="248"/>
      <c r="BG655" s="248"/>
      <c r="BH655" s="248"/>
      <c r="BI655" s="248"/>
      <c r="BJ655" s="248"/>
      <c r="BK655" s="248"/>
      <c r="BL655" s="248"/>
      <c r="BM655" s="248"/>
      <c r="BN655" s="248"/>
      <c r="BO655" s="248"/>
      <c r="BP655" s="248"/>
      <c r="BQ655" s="248"/>
      <c r="BR655" s="248"/>
      <c r="BS655" s="248"/>
      <c r="BT655" s="248"/>
      <c r="BU655" s="248"/>
      <c r="BV655" s="248"/>
      <c r="BW655" s="248"/>
      <c r="BX655" s="248"/>
      <c r="BY655" s="248"/>
      <c r="BZ655" s="248"/>
      <c r="CA655" s="248"/>
      <c r="CB655" s="248"/>
      <c r="CC655" s="248"/>
      <c r="CD655" s="248"/>
      <c r="CE655" s="248"/>
      <c r="CF655" s="248"/>
      <c r="CG655" s="248"/>
      <c r="CH655" s="248"/>
      <c r="CI655" s="248"/>
      <c r="CJ655" s="248"/>
      <c r="CK655" s="248"/>
      <c r="CL655" s="248"/>
      <c r="CM655" s="248"/>
      <c r="CN655" s="248"/>
      <c r="CO655" s="248"/>
      <c r="CP655" s="248"/>
      <c r="CQ655" s="248"/>
      <c r="CR655" s="248"/>
      <c r="CS655" s="248"/>
      <c r="CT655" s="248"/>
      <c r="CU655" s="248"/>
      <c r="CV655" s="248"/>
      <c r="CW655" s="248"/>
      <c r="CX655" s="248"/>
      <c r="CY655" s="248"/>
      <c r="CZ655" s="248"/>
      <c r="DA655" s="248"/>
      <c r="DB655" s="248"/>
      <c r="DC655" s="248"/>
      <c r="DD655" s="248"/>
      <c r="DE655" s="248"/>
      <c r="DF655" s="248"/>
      <c r="DG655" s="248"/>
      <c r="DH655" s="248"/>
      <c r="DI655" s="248"/>
      <c r="DJ655" s="248"/>
      <c r="DK655" s="248"/>
      <c r="DL655" s="248"/>
      <c r="DM655" s="248"/>
      <c r="DN655" s="248"/>
      <c r="DO655" s="248"/>
      <c r="DP655" s="248"/>
      <c r="DQ655" s="248"/>
      <c r="DR655" s="248"/>
      <c r="DS655" s="248"/>
      <c r="DT655" s="248"/>
      <c r="DU655" s="248"/>
      <c r="DV655" s="248"/>
      <c r="DW655" s="248"/>
      <c r="DX655" s="248"/>
      <c r="DY655" s="248"/>
      <c r="DZ655" s="248"/>
      <c r="EA655" s="248"/>
      <c r="EB655" s="248"/>
      <c r="EC655" s="248"/>
      <c r="ED655" s="248"/>
      <c r="EE655" s="248"/>
      <c r="EF655" s="248"/>
      <c r="EG655" s="248"/>
      <c r="EH655" s="248"/>
      <c r="EI655" s="248"/>
      <c r="EJ655" s="248"/>
      <c r="EK655" s="248"/>
      <c r="EL655" s="248"/>
      <c r="EM655" s="248"/>
      <c r="EN655" s="248"/>
      <c r="EO655" s="248"/>
      <c r="EP655" s="248"/>
      <c r="EQ655" s="248"/>
      <c r="ER655" s="248"/>
      <c r="ES655" s="248"/>
      <c r="ET655" s="248"/>
      <c r="EU655" s="248"/>
      <c r="EV655" s="248"/>
      <c r="EW655" s="248"/>
      <c r="EX655" s="248"/>
      <c r="EY655" s="248"/>
      <c r="EZ655" s="248"/>
      <c r="FA655" s="248"/>
      <c r="FB655" s="248"/>
      <c r="FC655" s="248"/>
      <c r="FD655" s="248"/>
      <c r="FE655" s="248"/>
      <c r="FF655" s="248"/>
      <c r="FG655" s="248"/>
      <c r="FH655" s="248"/>
      <c r="FI655" s="248"/>
      <c r="FJ655" s="248"/>
      <c r="FK655" s="248"/>
      <c r="FL655" s="248"/>
      <c r="FM655" s="248"/>
      <c r="FN655" s="248"/>
      <c r="FO655" s="248"/>
      <c r="FP655" s="248"/>
      <c r="FQ655" s="248"/>
      <c r="FR655" s="248"/>
      <c r="FS655" s="248"/>
      <c r="FT655" s="248"/>
      <c r="FU655" s="248"/>
      <c r="FV655" s="248"/>
      <c r="FW655" s="248"/>
      <c r="FX655" s="248"/>
      <c r="FY655" s="248"/>
      <c r="FZ655" s="248"/>
      <c r="GA655" s="248"/>
      <c r="GB655" s="248"/>
      <c r="GC655" s="248"/>
      <c r="GD655" s="248"/>
      <c r="GE655" s="248"/>
      <c r="GF655" s="248"/>
      <c r="GG655" s="248"/>
      <c r="GH655" s="248"/>
      <c r="GI655" s="248"/>
      <c r="GJ655" s="248"/>
      <c r="GK655" s="248"/>
      <c r="GL655" s="248"/>
      <c r="GM655" s="248"/>
      <c r="GN655" s="248"/>
      <c r="GO655" s="248"/>
      <c r="GP655" s="248"/>
      <c r="GQ655" s="248"/>
      <c r="GR655" s="248"/>
      <c r="GS655" s="248"/>
      <c r="GT655" s="248"/>
      <c r="GU655" s="248"/>
      <c r="GV655" s="248"/>
      <c r="GW655" s="248"/>
      <c r="GX655" s="248"/>
      <c r="GY655" s="248"/>
      <c r="GZ655" s="248"/>
      <c r="HA655" s="248"/>
      <c r="HB655" s="248"/>
      <c r="HC655" s="248"/>
      <c r="HD655" s="248"/>
      <c r="HE655" s="248"/>
      <c r="HF655" s="248"/>
      <c r="HG655" s="248"/>
      <c r="HH655" s="248"/>
      <c r="HI655" s="248"/>
      <c r="HJ655" s="248"/>
      <c r="HK655" s="248"/>
      <c r="HL655" s="248"/>
      <c r="HM655" s="248"/>
      <c r="HN655" s="248"/>
      <c r="HO655" s="248"/>
      <c r="HP655" s="248"/>
      <c r="HQ655" s="248"/>
      <c r="HR655" s="248"/>
      <c r="HS655" s="248"/>
      <c r="HT655" s="248"/>
      <c r="HU655" s="248"/>
      <c r="HV655" s="248"/>
      <c r="HW655" s="248"/>
      <c r="HX655" s="248"/>
      <c r="HY655" s="248"/>
      <c r="HZ655" s="248"/>
      <c r="IA655" s="248"/>
      <c r="IB655" s="248"/>
      <c r="IC655" s="248"/>
      <c r="ID655" s="248"/>
      <c r="IE655" s="248"/>
      <c r="IF655" s="248"/>
      <c r="IG655" s="248"/>
      <c r="IH655" s="248"/>
      <c r="II655" s="248"/>
      <c r="IJ655" s="248"/>
      <c r="IK655" s="248"/>
      <c r="IL655" s="248"/>
      <c r="IM655" s="248"/>
      <c r="IN655" s="248"/>
      <c r="IO655" s="248"/>
      <c r="IP655" s="248"/>
      <c r="IQ655" s="248"/>
      <c r="IR655" s="248"/>
      <c r="IS655" s="248"/>
      <c r="IT655" s="248"/>
      <c r="IU655" s="248"/>
      <c r="IV655" s="248"/>
      <c r="IW655" s="248"/>
      <c r="IX655" s="248"/>
      <c r="IY655" s="248"/>
    </row>
    <row r="656" spans="1:259" ht="25.5" x14ac:dyDescent="0.2">
      <c r="A656" s="703" t="s">
        <v>1017</v>
      </c>
      <c r="B656" s="762">
        <v>301.39999999999998</v>
      </c>
      <c r="C656" s="690">
        <v>346.91139999999996</v>
      </c>
      <c r="D656" s="690">
        <v>0</v>
      </c>
      <c r="E656" s="689">
        <v>0</v>
      </c>
      <c r="F656" s="915">
        <v>-1</v>
      </c>
      <c r="G656" s="703" t="s">
        <v>1017</v>
      </c>
      <c r="H656"/>
    </row>
    <row r="657" spans="1:259" s="845" customFormat="1" x14ac:dyDescent="0.2">
      <c r="A657" s="699" t="s">
        <v>1018</v>
      </c>
      <c r="B657" s="763"/>
      <c r="C657" s="690"/>
      <c r="D657" s="690"/>
      <c r="E657" s="689"/>
      <c r="F657" s="690"/>
      <c r="G657" s="702" t="s">
        <v>1018</v>
      </c>
      <c r="I657" s="846"/>
      <c r="J657" s="846"/>
      <c r="K657" s="486"/>
      <c r="L657" s="244"/>
      <c r="M657" s="847"/>
      <c r="N657" s="847"/>
      <c r="O657" s="244"/>
      <c r="P657" s="847"/>
      <c r="Q657" s="847"/>
      <c r="R657" s="487"/>
      <c r="S657" s="847"/>
      <c r="T657" s="847"/>
      <c r="U657" s="244"/>
      <c r="V657" s="245"/>
      <c r="W657" s="245"/>
      <c r="X657" s="637"/>
      <c r="Y657" s="269"/>
      <c r="Z657" s="269"/>
      <c r="AA657" s="269"/>
      <c r="AB657" s="269"/>
      <c r="AC657" s="269"/>
      <c r="AD657" s="269"/>
      <c r="AE657" s="269"/>
      <c r="AF657" s="269"/>
      <c r="AG657" s="269"/>
      <c r="AH657" s="269"/>
      <c r="AI657" s="269"/>
      <c r="AJ657" s="269"/>
      <c r="AK657" s="269"/>
      <c r="AL657" s="269"/>
      <c r="AM657" s="269"/>
      <c r="AN657" s="269"/>
      <c r="AO657" s="269"/>
      <c r="AP657" s="269"/>
      <c r="AQ657" s="269"/>
      <c r="AR657" s="269"/>
      <c r="AS657" s="269"/>
      <c r="AT657" s="269"/>
      <c r="AU657" s="269"/>
      <c r="AV657" s="269"/>
      <c r="AW657" s="269"/>
      <c r="AX657" s="269"/>
      <c r="AY657" s="269"/>
      <c r="AZ657" s="269"/>
      <c r="BA657" s="269"/>
      <c r="BB657" s="269"/>
      <c r="BC657" s="269"/>
      <c r="BD657" s="269"/>
      <c r="BE657" s="269"/>
      <c r="BF657" s="269"/>
      <c r="BG657" s="269"/>
      <c r="BH657" s="269"/>
      <c r="BI657" s="269"/>
      <c r="BJ657" s="269"/>
      <c r="BK657" s="269"/>
      <c r="BL657" s="269"/>
      <c r="BM657" s="269"/>
      <c r="BN657" s="269"/>
      <c r="BO657" s="269"/>
      <c r="BP657" s="269"/>
      <c r="BQ657" s="269"/>
      <c r="BR657" s="269"/>
      <c r="BS657" s="269"/>
      <c r="BT657" s="269"/>
      <c r="BU657" s="269"/>
      <c r="BV657" s="269"/>
      <c r="BW657" s="269"/>
      <c r="BX657" s="269"/>
      <c r="BY657" s="269"/>
      <c r="BZ657" s="269"/>
      <c r="CA657" s="269"/>
      <c r="CB657" s="269"/>
      <c r="CC657" s="269"/>
      <c r="CD657" s="269"/>
      <c r="CE657" s="269"/>
      <c r="CF657" s="269"/>
      <c r="CG657" s="269"/>
      <c r="CH657" s="269"/>
      <c r="CI657" s="269"/>
      <c r="CJ657" s="269"/>
      <c r="CK657" s="269"/>
      <c r="CL657" s="269"/>
      <c r="CM657" s="269"/>
      <c r="CN657" s="269"/>
      <c r="CO657" s="269"/>
      <c r="CP657" s="269"/>
      <c r="CQ657" s="269"/>
      <c r="CR657" s="269"/>
      <c r="CS657" s="269"/>
      <c r="CT657" s="269"/>
      <c r="CU657" s="269"/>
      <c r="CV657" s="269"/>
      <c r="CW657" s="269"/>
      <c r="CX657" s="269"/>
      <c r="CY657" s="269"/>
      <c r="CZ657" s="269"/>
      <c r="DA657" s="269"/>
      <c r="DB657" s="269"/>
      <c r="DC657" s="269"/>
      <c r="DD657" s="269"/>
      <c r="DE657" s="269"/>
      <c r="DF657" s="269"/>
      <c r="DG657" s="269"/>
      <c r="DH657" s="269"/>
      <c r="DI657" s="269"/>
      <c r="DJ657" s="269"/>
      <c r="DK657" s="269"/>
      <c r="DL657" s="269"/>
      <c r="DM657" s="269"/>
      <c r="DN657" s="269"/>
      <c r="DO657" s="269"/>
      <c r="DP657" s="269"/>
      <c r="DQ657" s="269"/>
      <c r="DR657" s="269"/>
      <c r="DS657" s="269"/>
      <c r="DT657" s="269"/>
      <c r="DU657" s="269"/>
      <c r="DV657" s="269"/>
      <c r="DW657" s="269"/>
      <c r="DX657" s="269"/>
      <c r="DY657" s="269"/>
      <c r="DZ657" s="269"/>
      <c r="EA657" s="269"/>
      <c r="EB657" s="269"/>
      <c r="EC657" s="269"/>
      <c r="ED657" s="269"/>
      <c r="EE657" s="269"/>
      <c r="EF657" s="269"/>
      <c r="EG657" s="269"/>
      <c r="EH657" s="269"/>
      <c r="EI657" s="269"/>
      <c r="EJ657" s="269"/>
      <c r="EK657" s="269"/>
      <c r="EL657" s="269"/>
      <c r="EM657" s="269"/>
      <c r="EN657" s="269"/>
      <c r="EO657" s="269"/>
      <c r="EP657" s="269"/>
      <c r="EQ657" s="269"/>
      <c r="ER657" s="269"/>
      <c r="ES657" s="269"/>
      <c r="ET657" s="269"/>
      <c r="EU657" s="269"/>
      <c r="EV657" s="269"/>
      <c r="EW657" s="269"/>
      <c r="EX657" s="269"/>
      <c r="EY657" s="269"/>
      <c r="EZ657" s="269"/>
      <c r="FA657" s="269"/>
      <c r="FB657" s="269"/>
      <c r="FC657" s="269"/>
      <c r="FD657" s="269"/>
      <c r="FE657" s="269"/>
      <c r="FF657" s="269"/>
      <c r="FG657" s="269"/>
      <c r="FH657" s="269"/>
      <c r="FI657" s="269"/>
      <c r="FJ657" s="269"/>
      <c r="FK657" s="269"/>
      <c r="FL657" s="269"/>
      <c r="FM657" s="269"/>
      <c r="FN657" s="269"/>
      <c r="FO657" s="269"/>
      <c r="FP657" s="269"/>
      <c r="FQ657" s="269"/>
      <c r="FR657" s="269"/>
      <c r="FS657" s="269"/>
      <c r="FT657" s="269"/>
      <c r="FU657" s="269"/>
      <c r="FV657" s="269"/>
      <c r="FW657" s="269"/>
      <c r="FX657" s="269"/>
      <c r="FY657" s="269"/>
      <c r="FZ657" s="269"/>
      <c r="GA657" s="269"/>
      <c r="GB657" s="269"/>
      <c r="GC657" s="269"/>
      <c r="GD657" s="269"/>
      <c r="GE657" s="269"/>
      <c r="GF657" s="269"/>
      <c r="GG657" s="269"/>
      <c r="GH657" s="269"/>
      <c r="GI657" s="269"/>
      <c r="GJ657" s="269"/>
      <c r="GK657" s="269"/>
      <c r="GL657" s="269"/>
      <c r="GM657" s="269"/>
      <c r="GN657" s="269"/>
      <c r="GO657" s="269"/>
      <c r="GP657" s="269"/>
      <c r="GQ657" s="269"/>
      <c r="GR657" s="269"/>
      <c r="GS657" s="269"/>
      <c r="GT657" s="269"/>
      <c r="GU657" s="269"/>
      <c r="GV657" s="269"/>
      <c r="GW657" s="269"/>
      <c r="GX657" s="269"/>
      <c r="GY657" s="269"/>
      <c r="GZ657" s="269"/>
      <c r="HA657" s="269"/>
      <c r="HB657" s="269"/>
      <c r="HC657" s="269"/>
      <c r="HD657" s="269"/>
      <c r="HE657" s="269"/>
      <c r="HF657" s="269"/>
      <c r="HG657" s="269"/>
      <c r="HH657" s="269"/>
      <c r="HI657" s="269"/>
      <c r="HJ657" s="269"/>
      <c r="HK657" s="269"/>
      <c r="HL657" s="269"/>
      <c r="HM657" s="269"/>
      <c r="HN657" s="269"/>
      <c r="HO657" s="269"/>
      <c r="HP657" s="269"/>
      <c r="HQ657" s="269"/>
      <c r="HR657" s="269"/>
      <c r="HS657" s="269"/>
      <c r="HT657" s="269"/>
      <c r="HU657" s="269"/>
      <c r="HV657" s="269"/>
      <c r="HW657" s="269"/>
      <c r="HX657" s="269"/>
      <c r="HY657" s="269"/>
      <c r="HZ657" s="269"/>
      <c r="IA657" s="269"/>
      <c r="IB657" s="269"/>
      <c r="IC657" s="269"/>
      <c r="ID657" s="269"/>
      <c r="IE657" s="269"/>
      <c r="IF657" s="269"/>
      <c r="IG657" s="269"/>
      <c r="IH657" s="269"/>
      <c r="II657" s="269"/>
      <c r="IJ657" s="269"/>
      <c r="IK657" s="269"/>
      <c r="IL657" s="269"/>
      <c r="IM657" s="269"/>
      <c r="IN657" s="269"/>
      <c r="IO657" s="269"/>
      <c r="IP657" s="269"/>
      <c r="IQ657" s="269"/>
      <c r="IR657" s="269"/>
      <c r="IS657" s="269"/>
      <c r="IT657" s="269"/>
      <c r="IU657" s="269"/>
      <c r="IV657" s="269"/>
      <c r="IW657" s="269"/>
      <c r="IX657" s="269"/>
      <c r="IY657" s="269"/>
    </row>
    <row r="658" spans="1:259" x14ac:dyDescent="0.2">
      <c r="A658" s="703" t="s">
        <v>21</v>
      </c>
      <c r="B658" s="764">
        <v>1.3523000000000001</v>
      </c>
      <c r="C658" s="708">
        <v>1.5565</v>
      </c>
      <c r="D658" s="708">
        <v>1.5565</v>
      </c>
      <c r="E658" s="709">
        <v>2.2612429999999999</v>
      </c>
      <c r="F658" s="915">
        <v>0.45277417282364274</v>
      </c>
      <c r="G658" s="707" t="s">
        <v>21</v>
      </c>
      <c r="H658"/>
    </row>
    <row r="659" spans="1:259" x14ac:dyDescent="0.2">
      <c r="A659" s="703" t="s">
        <v>22</v>
      </c>
      <c r="B659" s="764">
        <v>1.7385999999999999</v>
      </c>
      <c r="C659" s="708">
        <v>2.0011000000000001</v>
      </c>
      <c r="D659" s="708">
        <v>2.0011000000000001</v>
      </c>
      <c r="E659" s="709">
        <v>2.2612429999999999</v>
      </c>
      <c r="F659" s="915">
        <v>0.12999999999999989</v>
      </c>
      <c r="G659" s="707" t="s">
        <v>22</v>
      </c>
      <c r="H659"/>
    </row>
    <row r="660" spans="1:259" x14ac:dyDescent="0.2">
      <c r="A660" s="703" t="s">
        <v>23</v>
      </c>
      <c r="B660" s="764">
        <v>2.4470000000000001</v>
      </c>
      <c r="C660" s="708">
        <v>2.8165</v>
      </c>
      <c r="D660" s="708">
        <v>2.8165</v>
      </c>
      <c r="E660" s="709">
        <v>3.1826449999999995</v>
      </c>
      <c r="F660" s="915">
        <v>0.12999999999999981</v>
      </c>
      <c r="G660" s="707" t="s">
        <v>23</v>
      </c>
      <c r="H660"/>
    </row>
    <row r="661" spans="1:259" s="848" customFormat="1" x14ac:dyDescent="0.2">
      <c r="A661" s="703" t="s">
        <v>24</v>
      </c>
      <c r="B661" s="764">
        <v>2.8694000000000002</v>
      </c>
      <c r="C661" s="708">
        <v>3.3027000000000002</v>
      </c>
      <c r="D661" s="708">
        <v>3.3027000000000002</v>
      </c>
      <c r="E661" s="709">
        <v>3.7320509999999998</v>
      </c>
      <c r="F661" s="915">
        <v>0.12999999999999987</v>
      </c>
      <c r="G661" s="707" t="s">
        <v>24</v>
      </c>
      <c r="I661" s="485"/>
      <c r="J661" s="485"/>
      <c r="K661" s="849"/>
      <c r="L661" s="164"/>
      <c r="M661" s="243"/>
      <c r="N661" s="243"/>
      <c r="O661" s="164"/>
      <c r="P661" s="243"/>
      <c r="Q661" s="243"/>
      <c r="R661" s="850"/>
      <c r="S661" s="243"/>
      <c r="T661" s="243"/>
      <c r="U661" s="164"/>
      <c r="V661" s="246"/>
      <c r="W661" s="246"/>
      <c r="X661" s="247"/>
      <c r="Y661" s="248"/>
      <c r="Z661" s="248"/>
      <c r="AA661" s="248"/>
      <c r="AB661" s="248"/>
      <c r="AC661" s="248"/>
      <c r="AD661" s="248"/>
      <c r="AE661" s="248"/>
      <c r="AF661" s="248"/>
      <c r="AG661" s="248"/>
      <c r="AH661" s="248"/>
      <c r="AI661" s="248"/>
      <c r="AJ661" s="248"/>
      <c r="AK661" s="248"/>
      <c r="AL661" s="248"/>
      <c r="AM661" s="248"/>
      <c r="AN661" s="248"/>
      <c r="AO661" s="248"/>
      <c r="AP661" s="248"/>
      <c r="AQ661" s="248"/>
      <c r="AR661" s="248"/>
      <c r="AS661" s="248"/>
      <c r="AT661" s="248"/>
      <c r="AU661" s="248"/>
      <c r="AV661" s="248"/>
      <c r="AW661" s="248"/>
      <c r="AX661" s="248"/>
      <c r="AY661" s="248"/>
      <c r="AZ661" s="248"/>
      <c r="BA661" s="248"/>
      <c r="BB661" s="248"/>
      <c r="BC661" s="248"/>
      <c r="BD661" s="248"/>
      <c r="BE661" s="248"/>
      <c r="BF661" s="248"/>
      <c r="BG661" s="248"/>
      <c r="BH661" s="248"/>
      <c r="BI661" s="248"/>
      <c r="BJ661" s="248"/>
      <c r="BK661" s="248"/>
      <c r="BL661" s="248"/>
      <c r="BM661" s="248"/>
      <c r="BN661" s="248"/>
      <c r="BO661" s="248"/>
      <c r="BP661" s="248"/>
      <c r="BQ661" s="248"/>
      <c r="BR661" s="248"/>
      <c r="BS661" s="248"/>
      <c r="BT661" s="248"/>
      <c r="BU661" s="248"/>
      <c r="BV661" s="248"/>
      <c r="BW661" s="248"/>
      <c r="BX661" s="248"/>
      <c r="BY661" s="248"/>
      <c r="BZ661" s="248"/>
      <c r="CA661" s="248"/>
      <c r="CB661" s="248"/>
      <c r="CC661" s="248"/>
      <c r="CD661" s="248"/>
      <c r="CE661" s="248"/>
      <c r="CF661" s="248"/>
      <c r="CG661" s="248"/>
      <c r="CH661" s="248"/>
      <c r="CI661" s="248"/>
      <c r="CJ661" s="248"/>
      <c r="CK661" s="248"/>
      <c r="CL661" s="248"/>
      <c r="CM661" s="248"/>
      <c r="CN661" s="248"/>
      <c r="CO661" s="248"/>
      <c r="CP661" s="248"/>
      <c r="CQ661" s="248"/>
      <c r="CR661" s="248"/>
      <c r="CS661" s="248"/>
      <c r="CT661" s="248"/>
      <c r="CU661" s="248"/>
      <c r="CV661" s="248"/>
      <c r="CW661" s="248"/>
      <c r="CX661" s="248"/>
      <c r="CY661" s="248"/>
      <c r="CZ661" s="248"/>
      <c r="DA661" s="248"/>
      <c r="DB661" s="248"/>
      <c r="DC661" s="248"/>
      <c r="DD661" s="248"/>
      <c r="DE661" s="248"/>
      <c r="DF661" s="248"/>
      <c r="DG661" s="248"/>
      <c r="DH661" s="248"/>
      <c r="DI661" s="248"/>
      <c r="DJ661" s="248"/>
      <c r="DK661" s="248"/>
      <c r="DL661" s="248"/>
      <c r="DM661" s="248"/>
      <c r="DN661" s="248"/>
      <c r="DO661" s="248"/>
      <c r="DP661" s="248"/>
      <c r="DQ661" s="248"/>
      <c r="DR661" s="248"/>
      <c r="DS661" s="248"/>
      <c r="DT661" s="248"/>
      <c r="DU661" s="248"/>
      <c r="DV661" s="248"/>
      <c r="DW661" s="248"/>
      <c r="DX661" s="248"/>
      <c r="DY661" s="248"/>
      <c r="DZ661" s="248"/>
      <c r="EA661" s="248"/>
      <c r="EB661" s="248"/>
      <c r="EC661" s="248"/>
      <c r="ED661" s="248"/>
      <c r="EE661" s="248"/>
      <c r="EF661" s="248"/>
      <c r="EG661" s="248"/>
      <c r="EH661" s="248"/>
      <c r="EI661" s="248"/>
      <c r="EJ661" s="248"/>
      <c r="EK661" s="248"/>
      <c r="EL661" s="248"/>
      <c r="EM661" s="248"/>
      <c r="EN661" s="248"/>
      <c r="EO661" s="248"/>
      <c r="EP661" s="248"/>
      <c r="EQ661" s="248"/>
      <c r="ER661" s="248"/>
      <c r="ES661" s="248"/>
      <c r="ET661" s="248"/>
      <c r="EU661" s="248"/>
      <c r="EV661" s="248"/>
      <c r="EW661" s="248"/>
      <c r="EX661" s="248"/>
      <c r="EY661" s="248"/>
      <c r="EZ661" s="248"/>
      <c r="FA661" s="248"/>
      <c r="FB661" s="248"/>
      <c r="FC661" s="248"/>
      <c r="FD661" s="248"/>
      <c r="FE661" s="248"/>
      <c r="FF661" s="248"/>
      <c r="FG661" s="248"/>
      <c r="FH661" s="248"/>
      <c r="FI661" s="248"/>
      <c r="FJ661" s="248"/>
      <c r="FK661" s="248"/>
      <c r="FL661" s="248"/>
      <c r="FM661" s="248"/>
      <c r="FN661" s="248"/>
      <c r="FO661" s="248"/>
      <c r="FP661" s="248"/>
      <c r="FQ661" s="248"/>
      <c r="FR661" s="248"/>
      <c r="FS661" s="248"/>
      <c r="FT661" s="248"/>
      <c r="FU661" s="248"/>
      <c r="FV661" s="248"/>
      <c r="FW661" s="248"/>
      <c r="FX661" s="248"/>
      <c r="FY661" s="248"/>
      <c r="FZ661" s="248"/>
      <c r="GA661" s="248"/>
      <c r="GB661" s="248"/>
      <c r="GC661" s="248"/>
      <c r="GD661" s="248"/>
      <c r="GE661" s="248"/>
      <c r="GF661" s="248"/>
      <c r="GG661" s="248"/>
      <c r="GH661" s="248"/>
      <c r="GI661" s="248"/>
      <c r="GJ661" s="248"/>
      <c r="GK661" s="248"/>
      <c r="GL661" s="248"/>
      <c r="GM661" s="248"/>
      <c r="GN661" s="248"/>
      <c r="GO661" s="248"/>
      <c r="GP661" s="248"/>
      <c r="GQ661" s="248"/>
      <c r="GR661" s="248"/>
      <c r="GS661" s="248"/>
      <c r="GT661" s="248"/>
      <c r="GU661" s="248"/>
      <c r="GV661" s="248"/>
      <c r="GW661" s="248"/>
      <c r="GX661" s="248"/>
      <c r="GY661" s="248"/>
      <c r="GZ661" s="248"/>
      <c r="HA661" s="248"/>
      <c r="HB661" s="248"/>
      <c r="HC661" s="248"/>
      <c r="HD661" s="248"/>
      <c r="HE661" s="248"/>
      <c r="HF661" s="248"/>
      <c r="HG661" s="248"/>
      <c r="HH661" s="248"/>
      <c r="HI661" s="248"/>
      <c r="HJ661" s="248"/>
      <c r="HK661" s="248"/>
      <c r="HL661" s="248"/>
      <c r="HM661" s="248"/>
      <c r="HN661" s="248"/>
      <c r="HO661" s="248"/>
      <c r="HP661" s="248"/>
      <c r="HQ661" s="248"/>
      <c r="HR661" s="248"/>
      <c r="HS661" s="248"/>
      <c r="HT661" s="248"/>
      <c r="HU661" s="248"/>
      <c r="HV661" s="248"/>
      <c r="HW661" s="248"/>
      <c r="HX661" s="248"/>
      <c r="HY661" s="248"/>
      <c r="HZ661" s="248"/>
      <c r="IA661" s="248"/>
      <c r="IB661" s="248"/>
      <c r="IC661" s="248"/>
      <c r="ID661" s="248"/>
      <c r="IE661" s="248"/>
      <c r="IF661" s="248"/>
      <c r="IG661" s="248"/>
      <c r="IH661" s="248"/>
      <c r="II661" s="248"/>
      <c r="IJ661" s="248"/>
      <c r="IK661" s="248"/>
      <c r="IL661" s="248"/>
      <c r="IM661" s="248"/>
      <c r="IN661" s="248"/>
      <c r="IO661" s="248"/>
      <c r="IP661" s="248"/>
      <c r="IQ661" s="248"/>
      <c r="IR661" s="248"/>
      <c r="IS661" s="248"/>
      <c r="IT661" s="248"/>
      <c r="IU661" s="248"/>
      <c r="IV661" s="248"/>
      <c r="IW661" s="248"/>
      <c r="IX661" s="248"/>
      <c r="IY661" s="248"/>
    </row>
    <row r="662" spans="1:259" ht="15.75" thickBot="1" x14ac:dyDescent="0.25">
      <c r="A662" s="710"/>
      <c r="B662" s="765"/>
      <c r="C662" s="711"/>
      <c r="D662" s="711"/>
      <c r="E662" s="712"/>
      <c r="F662" s="916" t="s">
        <v>571</v>
      </c>
      <c r="G662" s="713"/>
      <c r="H662"/>
    </row>
    <row r="663" spans="1:259" s="845" customFormat="1" x14ac:dyDescent="0.2">
      <c r="A663" s="694" t="s">
        <v>734</v>
      </c>
      <c r="B663" s="759"/>
      <c r="C663" s="695"/>
      <c r="D663" s="695"/>
      <c r="E663" s="714"/>
      <c r="F663" s="917" t="s">
        <v>571</v>
      </c>
      <c r="G663" s="698" t="s">
        <v>1019</v>
      </c>
      <c r="I663" s="846"/>
      <c r="J663" s="846"/>
      <c r="K663" s="486"/>
      <c r="L663" s="244"/>
      <c r="M663" s="847"/>
      <c r="N663" s="847"/>
      <c r="O663" s="244"/>
      <c r="P663" s="847"/>
      <c r="Q663" s="847"/>
      <c r="R663" s="487"/>
      <c r="S663" s="847"/>
      <c r="T663" s="847"/>
      <c r="U663" s="244"/>
      <c r="V663" s="245"/>
      <c r="W663" s="245"/>
      <c r="X663" s="637"/>
      <c r="Y663" s="269"/>
      <c r="Z663" s="269"/>
      <c r="AA663" s="269"/>
      <c r="AB663" s="269"/>
      <c r="AC663" s="269"/>
      <c r="AD663" s="269"/>
      <c r="AE663" s="269"/>
      <c r="AF663" s="269"/>
      <c r="AG663" s="269"/>
      <c r="AH663" s="269"/>
      <c r="AI663" s="269"/>
      <c r="AJ663" s="269"/>
      <c r="AK663" s="269"/>
      <c r="AL663" s="269"/>
      <c r="AM663" s="269"/>
      <c r="AN663" s="269"/>
      <c r="AO663" s="269"/>
      <c r="AP663" s="269"/>
      <c r="AQ663" s="269"/>
      <c r="AR663" s="269"/>
      <c r="AS663" s="269"/>
      <c r="AT663" s="269"/>
      <c r="AU663" s="269"/>
      <c r="AV663" s="269"/>
      <c r="AW663" s="269"/>
      <c r="AX663" s="269"/>
      <c r="AY663" s="269"/>
      <c r="AZ663" s="269"/>
      <c r="BA663" s="269"/>
      <c r="BB663" s="269"/>
      <c r="BC663" s="269"/>
      <c r="BD663" s="269"/>
      <c r="BE663" s="269"/>
      <c r="BF663" s="269"/>
      <c r="BG663" s="269"/>
      <c r="BH663" s="269"/>
      <c r="BI663" s="269"/>
      <c r="BJ663" s="269"/>
      <c r="BK663" s="269"/>
      <c r="BL663" s="269"/>
      <c r="BM663" s="269"/>
      <c r="BN663" s="269"/>
      <c r="BO663" s="269"/>
      <c r="BP663" s="269"/>
      <c r="BQ663" s="269"/>
      <c r="BR663" s="269"/>
      <c r="BS663" s="269"/>
      <c r="BT663" s="269"/>
      <c r="BU663" s="269"/>
      <c r="BV663" s="269"/>
      <c r="BW663" s="269"/>
      <c r="BX663" s="269"/>
      <c r="BY663" s="269"/>
      <c r="BZ663" s="269"/>
      <c r="CA663" s="269"/>
      <c r="CB663" s="269"/>
      <c r="CC663" s="269"/>
      <c r="CD663" s="269"/>
      <c r="CE663" s="269"/>
      <c r="CF663" s="269"/>
      <c r="CG663" s="269"/>
      <c r="CH663" s="269"/>
      <c r="CI663" s="269"/>
      <c r="CJ663" s="269"/>
      <c r="CK663" s="269"/>
      <c r="CL663" s="269"/>
      <c r="CM663" s="269"/>
      <c r="CN663" s="269"/>
      <c r="CO663" s="269"/>
      <c r="CP663" s="269"/>
      <c r="CQ663" s="269"/>
      <c r="CR663" s="269"/>
      <c r="CS663" s="269"/>
      <c r="CT663" s="269"/>
      <c r="CU663" s="269"/>
      <c r="CV663" s="269"/>
      <c r="CW663" s="269"/>
      <c r="CX663" s="269"/>
      <c r="CY663" s="269"/>
      <c r="CZ663" s="269"/>
      <c r="DA663" s="269"/>
      <c r="DB663" s="269"/>
      <c r="DC663" s="269"/>
      <c r="DD663" s="269"/>
      <c r="DE663" s="269"/>
      <c r="DF663" s="269"/>
      <c r="DG663" s="269"/>
      <c r="DH663" s="269"/>
      <c r="DI663" s="269"/>
      <c r="DJ663" s="269"/>
      <c r="DK663" s="269"/>
      <c r="DL663" s="269"/>
      <c r="DM663" s="269"/>
      <c r="DN663" s="269"/>
      <c r="DO663" s="269"/>
      <c r="DP663" s="269"/>
      <c r="DQ663" s="269"/>
      <c r="DR663" s="269"/>
      <c r="DS663" s="269"/>
      <c r="DT663" s="269"/>
      <c r="DU663" s="269"/>
      <c r="DV663" s="269"/>
      <c r="DW663" s="269"/>
      <c r="DX663" s="269"/>
      <c r="DY663" s="269"/>
      <c r="DZ663" s="269"/>
      <c r="EA663" s="269"/>
      <c r="EB663" s="269"/>
      <c r="EC663" s="269"/>
      <c r="ED663" s="269"/>
      <c r="EE663" s="269"/>
      <c r="EF663" s="269"/>
      <c r="EG663" s="269"/>
      <c r="EH663" s="269"/>
      <c r="EI663" s="269"/>
      <c r="EJ663" s="269"/>
      <c r="EK663" s="269"/>
      <c r="EL663" s="269"/>
      <c r="EM663" s="269"/>
      <c r="EN663" s="269"/>
      <c r="EO663" s="269"/>
      <c r="EP663" s="269"/>
      <c r="EQ663" s="269"/>
      <c r="ER663" s="269"/>
      <c r="ES663" s="269"/>
      <c r="ET663" s="269"/>
      <c r="EU663" s="269"/>
      <c r="EV663" s="269"/>
      <c r="EW663" s="269"/>
      <c r="EX663" s="269"/>
      <c r="EY663" s="269"/>
      <c r="EZ663" s="269"/>
      <c r="FA663" s="269"/>
      <c r="FB663" s="269"/>
      <c r="FC663" s="269"/>
      <c r="FD663" s="269"/>
      <c r="FE663" s="269"/>
      <c r="FF663" s="269"/>
      <c r="FG663" s="269"/>
      <c r="FH663" s="269"/>
      <c r="FI663" s="269"/>
      <c r="FJ663" s="269"/>
      <c r="FK663" s="269"/>
      <c r="FL663" s="269"/>
      <c r="FM663" s="269"/>
      <c r="FN663" s="269"/>
      <c r="FO663" s="269"/>
      <c r="FP663" s="269"/>
      <c r="FQ663" s="269"/>
      <c r="FR663" s="269"/>
      <c r="FS663" s="269"/>
      <c r="FT663" s="269"/>
      <c r="FU663" s="269"/>
      <c r="FV663" s="269"/>
      <c r="FW663" s="269"/>
      <c r="FX663" s="269"/>
      <c r="FY663" s="269"/>
      <c r="FZ663" s="269"/>
      <c r="GA663" s="269"/>
      <c r="GB663" s="269"/>
      <c r="GC663" s="269"/>
      <c r="GD663" s="269"/>
      <c r="GE663" s="269"/>
      <c r="GF663" s="269"/>
      <c r="GG663" s="269"/>
      <c r="GH663" s="269"/>
      <c r="GI663" s="269"/>
      <c r="GJ663" s="269"/>
      <c r="GK663" s="269"/>
      <c r="GL663" s="269"/>
      <c r="GM663" s="269"/>
      <c r="GN663" s="269"/>
      <c r="GO663" s="269"/>
      <c r="GP663" s="269"/>
      <c r="GQ663" s="269"/>
      <c r="GR663" s="269"/>
      <c r="GS663" s="269"/>
      <c r="GT663" s="269"/>
      <c r="GU663" s="269"/>
      <c r="GV663" s="269"/>
      <c r="GW663" s="269"/>
      <c r="GX663" s="269"/>
      <c r="GY663" s="269"/>
      <c r="GZ663" s="269"/>
      <c r="HA663" s="269"/>
      <c r="HB663" s="269"/>
      <c r="HC663" s="269"/>
      <c r="HD663" s="269"/>
      <c r="HE663" s="269"/>
      <c r="HF663" s="269"/>
      <c r="HG663" s="269"/>
      <c r="HH663" s="269"/>
      <c r="HI663" s="269"/>
      <c r="HJ663" s="269"/>
      <c r="HK663" s="269"/>
      <c r="HL663" s="269"/>
      <c r="HM663" s="269"/>
      <c r="HN663" s="269"/>
      <c r="HO663" s="269"/>
      <c r="HP663" s="269"/>
      <c r="HQ663" s="269"/>
      <c r="HR663" s="269"/>
      <c r="HS663" s="269"/>
      <c r="HT663" s="269"/>
      <c r="HU663" s="269"/>
      <c r="HV663" s="269"/>
      <c r="HW663" s="269"/>
      <c r="HX663" s="269"/>
      <c r="HY663" s="269"/>
      <c r="HZ663" s="269"/>
      <c r="IA663" s="269"/>
      <c r="IB663" s="269"/>
      <c r="IC663" s="269"/>
      <c r="ID663" s="269"/>
      <c r="IE663" s="269"/>
      <c r="IF663" s="269"/>
      <c r="IG663" s="269"/>
      <c r="IH663" s="269"/>
      <c r="II663" s="269"/>
      <c r="IJ663" s="269"/>
      <c r="IK663" s="269"/>
      <c r="IL663" s="269"/>
      <c r="IM663" s="269"/>
      <c r="IN663" s="269"/>
      <c r="IO663" s="269"/>
      <c r="IP663" s="269"/>
      <c r="IQ663" s="269"/>
      <c r="IR663" s="269"/>
      <c r="IS663" s="269"/>
      <c r="IT663" s="269"/>
      <c r="IU663" s="269"/>
      <c r="IV663" s="269"/>
      <c r="IW663" s="269"/>
      <c r="IX663" s="269"/>
      <c r="IY663" s="269"/>
    </row>
    <row r="664" spans="1:259" s="845" customFormat="1" ht="38.25" x14ac:dyDescent="0.2">
      <c r="A664" s="715" t="s">
        <v>731</v>
      </c>
      <c r="B664" s="766"/>
      <c r="C664" s="700"/>
      <c r="D664" s="700"/>
      <c r="E664" s="701"/>
      <c r="F664" s="915" t="s">
        <v>571</v>
      </c>
      <c r="G664" s="716" t="s">
        <v>1096</v>
      </c>
      <c r="I664" s="846"/>
      <c r="J664" s="846"/>
      <c r="K664" s="486"/>
      <c r="L664" s="244"/>
      <c r="M664" s="847"/>
      <c r="N664" s="847"/>
      <c r="O664" s="244"/>
      <c r="P664" s="847"/>
      <c r="Q664" s="847"/>
      <c r="R664" s="487"/>
      <c r="S664" s="847"/>
      <c r="T664" s="847"/>
      <c r="U664" s="244"/>
      <c r="V664" s="245"/>
      <c r="W664" s="245"/>
      <c r="X664" s="637"/>
      <c r="Y664" s="269"/>
      <c r="Z664" s="269"/>
      <c r="AA664" s="269"/>
      <c r="AB664" s="269"/>
      <c r="AC664" s="269"/>
      <c r="AD664" s="269"/>
      <c r="AE664" s="269"/>
      <c r="AF664" s="269"/>
      <c r="AG664" s="269"/>
      <c r="AH664" s="269"/>
      <c r="AI664" s="269"/>
      <c r="AJ664" s="269"/>
      <c r="AK664" s="269"/>
      <c r="AL664" s="269"/>
      <c r="AM664" s="269"/>
      <c r="AN664" s="269"/>
      <c r="AO664" s="269"/>
      <c r="AP664" s="269"/>
      <c r="AQ664" s="269"/>
      <c r="AR664" s="269"/>
      <c r="AS664" s="269"/>
      <c r="AT664" s="269"/>
      <c r="AU664" s="269"/>
      <c r="AV664" s="269"/>
      <c r="AW664" s="269"/>
      <c r="AX664" s="269"/>
      <c r="AY664" s="269"/>
      <c r="AZ664" s="269"/>
      <c r="BA664" s="269"/>
      <c r="BB664" s="269"/>
      <c r="BC664" s="269"/>
      <c r="BD664" s="269"/>
      <c r="BE664" s="269"/>
      <c r="BF664" s="269"/>
      <c r="BG664" s="269"/>
      <c r="BH664" s="269"/>
      <c r="BI664" s="269"/>
      <c r="BJ664" s="269"/>
      <c r="BK664" s="269"/>
      <c r="BL664" s="269"/>
      <c r="BM664" s="269"/>
      <c r="BN664" s="269"/>
      <c r="BO664" s="269"/>
      <c r="BP664" s="269"/>
      <c r="BQ664" s="269"/>
      <c r="BR664" s="269"/>
      <c r="BS664" s="269"/>
      <c r="BT664" s="269"/>
      <c r="BU664" s="269"/>
      <c r="BV664" s="269"/>
      <c r="BW664" s="269"/>
      <c r="BX664" s="269"/>
      <c r="BY664" s="269"/>
      <c r="BZ664" s="269"/>
      <c r="CA664" s="269"/>
      <c r="CB664" s="269"/>
      <c r="CC664" s="269"/>
      <c r="CD664" s="269"/>
      <c r="CE664" s="269"/>
      <c r="CF664" s="269"/>
      <c r="CG664" s="269"/>
      <c r="CH664" s="269"/>
      <c r="CI664" s="269"/>
      <c r="CJ664" s="269"/>
      <c r="CK664" s="269"/>
      <c r="CL664" s="269"/>
      <c r="CM664" s="269"/>
      <c r="CN664" s="269"/>
      <c r="CO664" s="269"/>
      <c r="CP664" s="269"/>
      <c r="CQ664" s="269"/>
      <c r="CR664" s="269"/>
      <c r="CS664" s="269"/>
      <c r="CT664" s="269"/>
      <c r="CU664" s="269"/>
      <c r="CV664" s="269"/>
      <c r="CW664" s="269"/>
      <c r="CX664" s="269"/>
      <c r="CY664" s="269"/>
      <c r="CZ664" s="269"/>
      <c r="DA664" s="269"/>
      <c r="DB664" s="269"/>
      <c r="DC664" s="269"/>
      <c r="DD664" s="269"/>
      <c r="DE664" s="269"/>
      <c r="DF664" s="269"/>
      <c r="DG664" s="269"/>
      <c r="DH664" s="269"/>
      <c r="DI664" s="269"/>
      <c r="DJ664" s="269"/>
      <c r="DK664" s="269"/>
      <c r="DL664" s="269"/>
      <c r="DM664" s="269"/>
      <c r="DN664" s="269"/>
      <c r="DO664" s="269"/>
      <c r="DP664" s="269"/>
      <c r="DQ664" s="269"/>
      <c r="DR664" s="269"/>
      <c r="DS664" s="269"/>
      <c r="DT664" s="269"/>
      <c r="DU664" s="269"/>
      <c r="DV664" s="269"/>
      <c r="DW664" s="269"/>
      <c r="DX664" s="269"/>
      <c r="DY664" s="269"/>
      <c r="DZ664" s="269"/>
      <c r="EA664" s="269"/>
      <c r="EB664" s="269"/>
      <c r="EC664" s="269"/>
      <c r="ED664" s="269"/>
      <c r="EE664" s="269"/>
      <c r="EF664" s="269"/>
      <c r="EG664" s="269"/>
      <c r="EH664" s="269"/>
      <c r="EI664" s="269"/>
      <c r="EJ664" s="269"/>
      <c r="EK664" s="269"/>
      <c r="EL664" s="269"/>
      <c r="EM664" s="269"/>
      <c r="EN664" s="269"/>
      <c r="EO664" s="269"/>
      <c r="EP664" s="269"/>
      <c r="EQ664" s="269"/>
      <c r="ER664" s="269"/>
      <c r="ES664" s="269"/>
      <c r="ET664" s="269"/>
      <c r="EU664" s="269"/>
      <c r="EV664" s="269"/>
      <c r="EW664" s="269"/>
      <c r="EX664" s="269"/>
      <c r="EY664" s="269"/>
      <c r="EZ664" s="269"/>
      <c r="FA664" s="269"/>
      <c r="FB664" s="269"/>
      <c r="FC664" s="269"/>
      <c r="FD664" s="269"/>
      <c r="FE664" s="269"/>
      <c r="FF664" s="269"/>
      <c r="FG664" s="269"/>
      <c r="FH664" s="269"/>
      <c r="FI664" s="269"/>
      <c r="FJ664" s="269"/>
      <c r="FK664" s="269"/>
      <c r="FL664" s="269"/>
      <c r="FM664" s="269"/>
      <c r="FN664" s="269"/>
      <c r="FO664" s="269"/>
      <c r="FP664" s="269"/>
      <c r="FQ664" s="269"/>
      <c r="FR664" s="269"/>
      <c r="FS664" s="269"/>
      <c r="FT664" s="269"/>
      <c r="FU664" s="269"/>
      <c r="FV664" s="269"/>
      <c r="FW664" s="269"/>
      <c r="FX664" s="269"/>
      <c r="FY664" s="269"/>
      <c r="FZ664" s="269"/>
      <c r="GA664" s="269"/>
      <c r="GB664" s="269"/>
      <c r="GC664" s="269"/>
      <c r="GD664" s="269"/>
      <c r="GE664" s="269"/>
      <c r="GF664" s="269"/>
      <c r="GG664" s="269"/>
      <c r="GH664" s="269"/>
      <c r="GI664" s="269"/>
      <c r="GJ664" s="269"/>
      <c r="GK664" s="269"/>
      <c r="GL664" s="269"/>
      <c r="GM664" s="269"/>
      <c r="GN664" s="269"/>
      <c r="GO664" s="269"/>
      <c r="GP664" s="269"/>
      <c r="GQ664" s="269"/>
      <c r="GR664" s="269"/>
      <c r="GS664" s="269"/>
      <c r="GT664" s="269"/>
      <c r="GU664" s="269"/>
      <c r="GV664" s="269"/>
      <c r="GW664" s="269"/>
      <c r="GX664" s="269"/>
      <c r="GY664" s="269"/>
      <c r="GZ664" s="269"/>
      <c r="HA664" s="269"/>
      <c r="HB664" s="269"/>
      <c r="HC664" s="269"/>
      <c r="HD664" s="269"/>
      <c r="HE664" s="269"/>
      <c r="HF664" s="269"/>
      <c r="HG664" s="269"/>
      <c r="HH664" s="269"/>
      <c r="HI664" s="269"/>
      <c r="HJ664" s="269"/>
      <c r="HK664" s="269"/>
      <c r="HL664" s="269"/>
      <c r="HM664" s="269"/>
      <c r="HN664" s="269"/>
      <c r="HO664" s="269"/>
      <c r="HP664" s="269"/>
      <c r="HQ664" s="269"/>
      <c r="HR664" s="269"/>
      <c r="HS664" s="269"/>
      <c r="HT664" s="269"/>
      <c r="HU664" s="269"/>
      <c r="HV664" s="269"/>
      <c r="HW664" s="269"/>
      <c r="HX664" s="269"/>
      <c r="HY664" s="269"/>
      <c r="HZ664" s="269"/>
      <c r="IA664" s="269"/>
      <c r="IB664" s="269"/>
      <c r="IC664" s="269"/>
      <c r="ID664" s="269"/>
      <c r="IE664" s="269"/>
      <c r="IF664" s="269"/>
      <c r="IG664" s="269"/>
      <c r="IH664" s="269"/>
      <c r="II664" s="269"/>
      <c r="IJ664" s="269"/>
      <c r="IK664" s="269"/>
      <c r="IL664" s="269"/>
      <c r="IM664" s="269"/>
      <c r="IN664" s="269"/>
      <c r="IO664" s="269"/>
      <c r="IP664" s="269"/>
      <c r="IQ664" s="269"/>
      <c r="IR664" s="269"/>
      <c r="IS664" s="269"/>
      <c r="IT664" s="269"/>
      <c r="IU664" s="269"/>
      <c r="IV664" s="269"/>
      <c r="IW664" s="269"/>
      <c r="IX664" s="269"/>
      <c r="IY664" s="269"/>
    </row>
    <row r="665" spans="1:259" s="848" customFormat="1" ht="25.5" x14ac:dyDescent="0.2">
      <c r="A665" s="703" t="s">
        <v>1017</v>
      </c>
      <c r="B665" s="762">
        <v>301.39999999999998</v>
      </c>
      <c r="C665" s="690">
        <v>346.91139999999996</v>
      </c>
      <c r="D665" s="690">
        <v>57.826983066408197</v>
      </c>
      <c r="E665" s="689">
        <v>283.12141828834706</v>
      </c>
      <c r="F665" s="915">
        <v>-0.18387975059814382</v>
      </c>
      <c r="G665" s="707" t="s">
        <v>1017</v>
      </c>
      <c r="I665" s="485"/>
      <c r="J665" s="485"/>
      <c r="K665" s="849"/>
      <c r="L665" s="164"/>
      <c r="M665" s="243"/>
      <c r="N665" s="243"/>
      <c r="O665" s="164"/>
      <c r="P665" s="243"/>
      <c r="Q665" s="243"/>
      <c r="R665" s="850"/>
      <c r="S665" s="243"/>
      <c r="T665" s="243"/>
      <c r="U665" s="164"/>
      <c r="V665" s="246"/>
      <c r="W665" s="246"/>
      <c r="X665" s="247"/>
      <c r="Y665" s="248"/>
      <c r="Z665" s="248"/>
      <c r="AA665" s="248"/>
      <c r="AB665" s="248"/>
      <c r="AC665" s="248"/>
      <c r="AD665" s="248"/>
      <c r="AE665" s="248"/>
      <c r="AF665" s="248"/>
      <c r="AG665" s="248"/>
      <c r="AH665" s="248"/>
      <c r="AI665" s="248"/>
      <c r="AJ665" s="248"/>
      <c r="AK665" s="248"/>
      <c r="AL665" s="248"/>
      <c r="AM665" s="248"/>
      <c r="AN665" s="248"/>
      <c r="AO665" s="248"/>
      <c r="AP665" s="248"/>
      <c r="AQ665" s="248"/>
      <c r="AR665" s="248"/>
      <c r="AS665" s="248"/>
      <c r="AT665" s="248"/>
      <c r="AU665" s="248"/>
      <c r="AV665" s="248"/>
      <c r="AW665" s="248"/>
      <c r="AX665" s="248"/>
      <c r="AY665" s="248"/>
      <c r="AZ665" s="248"/>
      <c r="BA665" s="248"/>
      <c r="BB665" s="248"/>
      <c r="BC665" s="248"/>
      <c r="BD665" s="248"/>
      <c r="BE665" s="248"/>
      <c r="BF665" s="248"/>
      <c r="BG665" s="248"/>
      <c r="BH665" s="248"/>
      <c r="BI665" s="248"/>
      <c r="BJ665" s="248"/>
      <c r="BK665" s="248"/>
      <c r="BL665" s="248"/>
      <c r="BM665" s="248"/>
      <c r="BN665" s="248"/>
      <c r="BO665" s="248"/>
      <c r="BP665" s="248"/>
      <c r="BQ665" s="248"/>
      <c r="BR665" s="248"/>
      <c r="BS665" s="248"/>
      <c r="BT665" s="248"/>
      <c r="BU665" s="248"/>
      <c r="BV665" s="248"/>
      <c r="BW665" s="248"/>
      <c r="BX665" s="248"/>
      <c r="BY665" s="248"/>
      <c r="BZ665" s="248"/>
      <c r="CA665" s="248"/>
      <c r="CB665" s="248"/>
      <c r="CC665" s="248"/>
      <c r="CD665" s="248"/>
      <c r="CE665" s="248"/>
      <c r="CF665" s="248"/>
      <c r="CG665" s="248"/>
      <c r="CH665" s="248"/>
      <c r="CI665" s="248"/>
      <c r="CJ665" s="248"/>
      <c r="CK665" s="248"/>
      <c r="CL665" s="248"/>
      <c r="CM665" s="248"/>
      <c r="CN665" s="248"/>
      <c r="CO665" s="248"/>
      <c r="CP665" s="248"/>
      <c r="CQ665" s="248"/>
      <c r="CR665" s="248"/>
      <c r="CS665" s="248"/>
      <c r="CT665" s="248"/>
      <c r="CU665" s="248"/>
      <c r="CV665" s="248"/>
      <c r="CW665" s="248"/>
      <c r="CX665" s="248"/>
      <c r="CY665" s="248"/>
      <c r="CZ665" s="248"/>
      <c r="DA665" s="248"/>
      <c r="DB665" s="248"/>
      <c r="DC665" s="248"/>
      <c r="DD665" s="248"/>
      <c r="DE665" s="248"/>
      <c r="DF665" s="248"/>
      <c r="DG665" s="248"/>
      <c r="DH665" s="248"/>
      <c r="DI665" s="248"/>
      <c r="DJ665" s="248"/>
      <c r="DK665" s="248"/>
      <c r="DL665" s="248"/>
      <c r="DM665" s="248"/>
      <c r="DN665" s="248"/>
      <c r="DO665" s="248"/>
      <c r="DP665" s="248"/>
      <c r="DQ665" s="248"/>
      <c r="DR665" s="248"/>
      <c r="DS665" s="248"/>
      <c r="DT665" s="248"/>
      <c r="DU665" s="248"/>
      <c r="DV665" s="248"/>
      <c r="DW665" s="248"/>
      <c r="DX665" s="248"/>
      <c r="DY665" s="248"/>
      <c r="DZ665" s="248"/>
      <c r="EA665" s="248"/>
      <c r="EB665" s="248"/>
      <c r="EC665" s="248"/>
      <c r="ED665" s="248"/>
      <c r="EE665" s="248"/>
      <c r="EF665" s="248"/>
      <c r="EG665" s="248"/>
      <c r="EH665" s="248"/>
      <c r="EI665" s="248"/>
      <c r="EJ665" s="248"/>
      <c r="EK665" s="248"/>
      <c r="EL665" s="248"/>
      <c r="EM665" s="248"/>
      <c r="EN665" s="248"/>
      <c r="EO665" s="248"/>
      <c r="EP665" s="248"/>
      <c r="EQ665" s="248"/>
      <c r="ER665" s="248"/>
      <c r="ES665" s="248"/>
      <c r="ET665" s="248"/>
      <c r="EU665" s="248"/>
      <c r="EV665" s="248"/>
      <c r="EW665" s="248"/>
      <c r="EX665" s="248"/>
      <c r="EY665" s="248"/>
      <c r="EZ665" s="248"/>
      <c r="FA665" s="248"/>
      <c r="FB665" s="248"/>
      <c r="FC665" s="248"/>
      <c r="FD665" s="248"/>
      <c r="FE665" s="248"/>
      <c r="FF665" s="248"/>
      <c r="FG665" s="248"/>
      <c r="FH665" s="248"/>
      <c r="FI665" s="248"/>
      <c r="FJ665" s="248"/>
      <c r="FK665" s="248"/>
      <c r="FL665" s="248"/>
      <c r="FM665" s="248"/>
      <c r="FN665" s="248"/>
      <c r="FO665" s="248"/>
      <c r="FP665" s="248"/>
      <c r="FQ665" s="248"/>
      <c r="FR665" s="248"/>
      <c r="FS665" s="248"/>
      <c r="FT665" s="248"/>
      <c r="FU665" s="248"/>
      <c r="FV665" s="248"/>
      <c r="FW665" s="248"/>
      <c r="FX665" s="248"/>
      <c r="FY665" s="248"/>
      <c r="FZ665" s="248"/>
      <c r="GA665" s="248"/>
      <c r="GB665" s="248"/>
      <c r="GC665" s="248"/>
      <c r="GD665" s="248"/>
      <c r="GE665" s="248"/>
      <c r="GF665" s="248"/>
      <c r="GG665" s="248"/>
      <c r="GH665" s="248"/>
      <c r="GI665" s="248"/>
      <c r="GJ665" s="248"/>
      <c r="GK665" s="248"/>
      <c r="GL665" s="248"/>
      <c r="GM665" s="248"/>
      <c r="GN665" s="248"/>
      <c r="GO665" s="248"/>
      <c r="GP665" s="248"/>
      <c r="GQ665" s="248"/>
      <c r="GR665" s="248"/>
      <c r="GS665" s="248"/>
      <c r="GT665" s="248"/>
      <c r="GU665" s="248"/>
      <c r="GV665" s="248"/>
      <c r="GW665" s="248"/>
      <c r="GX665" s="248"/>
      <c r="GY665" s="248"/>
      <c r="GZ665" s="248"/>
      <c r="HA665" s="248"/>
      <c r="HB665" s="248"/>
      <c r="HC665" s="248"/>
      <c r="HD665" s="248"/>
      <c r="HE665" s="248"/>
      <c r="HF665" s="248"/>
      <c r="HG665" s="248"/>
      <c r="HH665" s="248"/>
      <c r="HI665" s="248"/>
      <c r="HJ665" s="248"/>
      <c r="HK665" s="248"/>
      <c r="HL665" s="248"/>
      <c r="HM665" s="248"/>
      <c r="HN665" s="248"/>
      <c r="HO665" s="248"/>
      <c r="HP665" s="248"/>
      <c r="HQ665" s="248"/>
      <c r="HR665" s="248"/>
      <c r="HS665" s="248"/>
      <c r="HT665" s="248"/>
      <c r="HU665" s="248"/>
      <c r="HV665" s="248"/>
      <c r="HW665" s="248"/>
      <c r="HX665" s="248"/>
      <c r="HY665" s="248"/>
      <c r="HZ665" s="248"/>
      <c r="IA665" s="248"/>
      <c r="IB665" s="248"/>
      <c r="IC665" s="248"/>
      <c r="ID665" s="248"/>
      <c r="IE665" s="248"/>
      <c r="IF665" s="248"/>
      <c r="IG665" s="248"/>
      <c r="IH665" s="248"/>
      <c r="II665" s="248"/>
      <c r="IJ665" s="248"/>
      <c r="IK665" s="248"/>
      <c r="IL665" s="248"/>
      <c r="IM665" s="248"/>
      <c r="IN665" s="248"/>
      <c r="IO665" s="248"/>
      <c r="IP665" s="248"/>
      <c r="IQ665" s="248"/>
      <c r="IR665" s="248"/>
      <c r="IS665" s="248"/>
      <c r="IT665" s="248"/>
      <c r="IU665" s="248"/>
      <c r="IV665" s="248"/>
      <c r="IW665" s="248"/>
      <c r="IX665" s="248"/>
      <c r="IY665" s="248"/>
    </row>
    <row r="666" spans="1:259" x14ac:dyDescent="0.2">
      <c r="A666" s="703"/>
      <c r="B666" s="762"/>
      <c r="C666" s="690"/>
      <c r="D666" s="690">
        <v>13.243086403694313</v>
      </c>
      <c r="E666" s="689">
        <v>4.988229212058191</v>
      </c>
      <c r="F666" s="915" t="s">
        <v>1020</v>
      </c>
      <c r="G666" s="707" t="s">
        <v>1021</v>
      </c>
      <c r="H666" s="860"/>
    </row>
    <row r="667" spans="1:259" s="845" customFormat="1" x14ac:dyDescent="0.2">
      <c r="A667" s="699" t="s">
        <v>1018</v>
      </c>
      <c r="B667" s="763"/>
      <c r="C667" s="690"/>
      <c r="D667" s="690"/>
      <c r="E667" s="689"/>
      <c r="F667" s="915" t="s">
        <v>571</v>
      </c>
      <c r="G667" s="702" t="s">
        <v>1018</v>
      </c>
      <c r="I667" s="846"/>
      <c r="J667" s="846"/>
      <c r="K667" s="486"/>
      <c r="L667" s="244"/>
      <c r="M667" s="847"/>
      <c r="N667" s="847"/>
      <c r="O667" s="244"/>
      <c r="P667" s="847"/>
      <c r="Q667" s="847"/>
      <c r="R667" s="487"/>
      <c r="S667" s="847"/>
      <c r="T667" s="847"/>
      <c r="U667" s="244"/>
      <c r="V667" s="245"/>
      <c r="W667" s="245"/>
      <c r="X667" s="637"/>
      <c r="Y667" s="269"/>
      <c r="Z667" s="269"/>
      <c r="AA667" s="269"/>
      <c r="AB667" s="269"/>
      <c r="AC667" s="269"/>
      <c r="AD667" s="269"/>
      <c r="AE667" s="269"/>
      <c r="AF667" s="269"/>
      <c r="AG667" s="269"/>
      <c r="AH667" s="269"/>
      <c r="AI667" s="269"/>
      <c r="AJ667" s="269"/>
      <c r="AK667" s="269"/>
      <c r="AL667" s="269"/>
      <c r="AM667" s="269"/>
      <c r="AN667" s="269"/>
      <c r="AO667" s="269"/>
      <c r="AP667" s="269"/>
      <c r="AQ667" s="269"/>
      <c r="AR667" s="269"/>
      <c r="AS667" s="269"/>
      <c r="AT667" s="269"/>
      <c r="AU667" s="269"/>
      <c r="AV667" s="269"/>
      <c r="AW667" s="269"/>
      <c r="AX667" s="269"/>
      <c r="AY667" s="269"/>
      <c r="AZ667" s="269"/>
      <c r="BA667" s="269"/>
      <c r="BB667" s="269"/>
      <c r="BC667" s="269"/>
      <c r="BD667" s="269"/>
      <c r="BE667" s="269"/>
      <c r="BF667" s="269"/>
      <c r="BG667" s="269"/>
      <c r="BH667" s="269"/>
      <c r="BI667" s="269"/>
      <c r="BJ667" s="269"/>
      <c r="BK667" s="269"/>
      <c r="BL667" s="269"/>
      <c r="BM667" s="269"/>
      <c r="BN667" s="269"/>
      <c r="BO667" s="269"/>
      <c r="BP667" s="269"/>
      <c r="BQ667" s="269"/>
      <c r="BR667" s="269"/>
      <c r="BS667" s="269"/>
      <c r="BT667" s="269"/>
      <c r="BU667" s="269"/>
      <c r="BV667" s="269"/>
      <c r="BW667" s="269"/>
      <c r="BX667" s="269"/>
      <c r="BY667" s="269"/>
      <c r="BZ667" s="269"/>
      <c r="CA667" s="269"/>
      <c r="CB667" s="269"/>
      <c r="CC667" s="269"/>
      <c r="CD667" s="269"/>
      <c r="CE667" s="269"/>
      <c r="CF667" s="269"/>
      <c r="CG667" s="269"/>
      <c r="CH667" s="269"/>
      <c r="CI667" s="269"/>
      <c r="CJ667" s="269"/>
      <c r="CK667" s="269"/>
      <c r="CL667" s="269"/>
      <c r="CM667" s="269"/>
      <c r="CN667" s="269"/>
      <c r="CO667" s="269"/>
      <c r="CP667" s="269"/>
      <c r="CQ667" s="269"/>
      <c r="CR667" s="269"/>
      <c r="CS667" s="269"/>
      <c r="CT667" s="269"/>
      <c r="CU667" s="269"/>
      <c r="CV667" s="269"/>
      <c r="CW667" s="269"/>
      <c r="CX667" s="269"/>
      <c r="CY667" s="269"/>
      <c r="CZ667" s="269"/>
      <c r="DA667" s="269"/>
      <c r="DB667" s="269"/>
      <c r="DC667" s="269"/>
      <c r="DD667" s="269"/>
      <c r="DE667" s="269"/>
      <c r="DF667" s="269"/>
      <c r="DG667" s="269"/>
      <c r="DH667" s="269"/>
      <c r="DI667" s="269"/>
      <c r="DJ667" s="269"/>
      <c r="DK667" s="269"/>
      <c r="DL667" s="269"/>
      <c r="DM667" s="269"/>
      <c r="DN667" s="269"/>
      <c r="DO667" s="269"/>
      <c r="DP667" s="269"/>
      <c r="DQ667" s="269"/>
      <c r="DR667" s="269"/>
      <c r="DS667" s="269"/>
      <c r="DT667" s="269"/>
      <c r="DU667" s="269"/>
      <c r="DV667" s="269"/>
      <c r="DW667" s="269"/>
      <c r="DX667" s="269"/>
      <c r="DY667" s="269"/>
      <c r="DZ667" s="269"/>
      <c r="EA667" s="269"/>
      <c r="EB667" s="269"/>
      <c r="EC667" s="269"/>
      <c r="ED667" s="269"/>
      <c r="EE667" s="269"/>
      <c r="EF667" s="269"/>
      <c r="EG667" s="269"/>
      <c r="EH667" s="269"/>
      <c r="EI667" s="269"/>
      <c r="EJ667" s="269"/>
      <c r="EK667" s="269"/>
      <c r="EL667" s="269"/>
      <c r="EM667" s="269"/>
      <c r="EN667" s="269"/>
      <c r="EO667" s="269"/>
      <c r="EP667" s="269"/>
      <c r="EQ667" s="269"/>
      <c r="ER667" s="269"/>
      <c r="ES667" s="269"/>
      <c r="ET667" s="269"/>
      <c r="EU667" s="269"/>
      <c r="EV667" s="269"/>
      <c r="EW667" s="269"/>
      <c r="EX667" s="269"/>
      <c r="EY667" s="269"/>
      <c r="EZ667" s="269"/>
      <c r="FA667" s="269"/>
      <c r="FB667" s="269"/>
      <c r="FC667" s="269"/>
      <c r="FD667" s="269"/>
      <c r="FE667" s="269"/>
      <c r="FF667" s="269"/>
      <c r="FG667" s="269"/>
      <c r="FH667" s="269"/>
      <c r="FI667" s="269"/>
      <c r="FJ667" s="269"/>
      <c r="FK667" s="269"/>
      <c r="FL667" s="269"/>
      <c r="FM667" s="269"/>
      <c r="FN667" s="269"/>
      <c r="FO667" s="269"/>
      <c r="FP667" s="269"/>
      <c r="FQ667" s="269"/>
      <c r="FR667" s="269"/>
      <c r="FS667" s="269"/>
      <c r="FT667" s="269"/>
      <c r="FU667" s="269"/>
      <c r="FV667" s="269"/>
      <c r="FW667" s="269"/>
      <c r="FX667" s="269"/>
      <c r="FY667" s="269"/>
      <c r="FZ667" s="269"/>
      <c r="GA667" s="269"/>
      <c r="GB667" s="269"/>
      <c r="GC667" s="269"/>
      <c r="GD667" s="269"/>
      <c r="GE667" s="269"/>
      <c r="GF667" s="269"/>
      <c r="GG667" s="269"/>
      <c r="GH667" s="269"/>
      <c r="GI667" s="269"/>
      <c r="GJ667" s="269"/>
      <c r="GK667" s="269"/>
      <c r="GL667" s="269"/>
      <c r="GM667" s="269"/>
      <c r="GN667" s="269"/>
      <c r="GO667" s="269"/>
      <c r="GP667" s="269"/>
      <c r="GQ667" s="269"/>
      <c r="GR667" s="269"/>
      <c r="GS667" s="269"/>
      <c r="GT667" s="269"/>
      <c r="GU667" s="269"/>
      <c r="GV667" s="269"/>
      <c r="GW667" s="269"/>
      <c r="GX667" s="269"/>
      <c r="GY667" s="269"/>
      <c r="GZ667" s="269"/>
      <c r="HA667" s="269"/>
      <c r="HB667" s="269"/>
      <c r="HC667" s="269"/>
      <c r="HD667" s="269"/>
      <c r="HE667" s="269"/>
      <c r="HF667" s="269"/>
      <c r="HG667" s="269"/>
      <c r="HH667" s="269"/>
      <c r="HI667" s="269"/>
      <c r="HJ667" s="269"/>
      <c r="HK667" s="269"/>
      <c r="HL667" s="269"/>
      <c r="HM667" s="269"/>
      <c r="HN667" s="269"/>
      <c r="HO667" s="269"/>
      <c r="HP667" s="269"/>
      <c r="HQ667" s="269"/>
      <c r="HR667" s="269"/>
      <c r="HS667" s="269"/>
      <c r="HT667" s="269"/>
      <c r="HU667" s="269"/>
      <c r="HV667" s="269"/>
      <c r="HW667" s="269"/>
      <c r="HX667" s="269"/>
      <c r="HY667" s="269"/>
      <c r="HZ667" s="269"/>
      <c r="IA667" s="269"/>
      <c r="IB667" s="269"/>
      <c r="IC667" s="269"/>
      <c r="ID667" s="269"/>
      <c r="IE667" s="269"/>
      <c r="IF667" s="269"/>
      <c r="IG667" s="269"/>
      <c r="IH667" s="269"/>
      <c r="II667" s="269"/>
      <c r="IJ667" s="269"/>
      <c r="IK667" s="269"/>
      <c r="IL667" s="269"/>
      <c r="IM667" s="269"/>
      <c r="IN667" s="269"/>
      <c r="IO667" s="269"/>
      <c r="IP667" s="269"/>
      <c r="IQ667" s="269"/>
      <c r="IR667" s="269"/>
      <c r="IS667" s="269"/>
      <c r="IT667" s="269"/>
      <c r="IU667" s="269"/>
      <c r="IV667" s="269"/>
      <c r="IW667" s="269"/>
      <c r="IX667" s="269"/>
      <c r="IY667" s="269"/>
    </row>
    <row r="668" spans="1:259" x14ac:dyDescent="0.2">
      <c r="A668" s="703" t="s">
        <v>21</v>
      </c>
      <c r="B668" s="764">
        <v>1.3523000000000001</v>
      </c>
      <c r="C668" s="708">
        <v>1.5565</v>
      </c>
      <c r="D668" s="708">
        <v>1.9433554167735463</v>
      </c>
      <c r="E668" s="709">
        <v>1.9045605403180355</v>
      </c>
      <c r="F668" s="915">
        <v>0.22361743676070381</v>
      </c>
      <c r="G668" s="707" t="s">
        <v>21</v>
      </c>
      <c r="H668"/>
    </row>
    <row r="669" spans="1:259" x14ac:dyDescent="0.2">
      <c r="A669" s="703" t="s">
        <v>22</v>
      </c>
      <c r="B669" s="764">
        <v>1.7385999999999999</v>
      </c>
      <c r="C669" s="708">
        <v>2.0011000000000001</v>
      </c>
      <c r="D669" s="708">
        <v>1.9433554167735463</v>
      </c>
      <c r="E669" s="709">
        <v>2.2394925403180359</v>
      </c>
      <c r="F669" s="915">
        <v>0.11913074824748178</v>
      </c>
      <c r="G669" s="707" t="s">
        <v>22</v>
      </c>
      <c r="H669"/>
    </row>
    <row r="670" spans="1:259" x14ac:dyDescent="0.2">
      <c r="A670" s="703" t="s">
        <v>23</v>
      </c>
      <c r="B670" s="764">
        <v>2.4470000000000001</v>
      </c>
      <c r="C670" s="708">
        <v>2.8165</v>
      </c>
      <c r="D670" s="708">
        <v>1.9433554167735463</v>
      </c>
      <c r="E670" s="709">
        <v>2.8537605403180355</v>
      </c>
      <c r="F670" s="915">
        <v>1.3229376999124976E-2</v>
      </c>
      <c r="G670" s="707" t="s">
        <v>23</v>
      </c>
      <c r="H670"/>
    </row>
    <row r="671" spans="1:259" s="848" customFormat="1" x14ac:dyDescent="0.2">
      <c r="A671" s="703" t="s">
        <v>24</v>
      </c>
      <c r="B671" s="764">
        <v>2.8694000000000002</v>
      </c>
      <c r="C671" s="708">
        <v>3.3027000000000002</v>
      </c>
      <c r="D671" s="708">
        <v>1.9433554167735463</v>
      </c>
      <c r="E671" s="709">
        <v>3.2200312069847024</v>
      </c>
      <c r="F671" s="915">
        <v>-2.5030669759680817E-2</v>
      </c>
      <c r="G671" s="707" t="s">
        <v>24</v>
      </c>
      <c r="I671" s="485"/>
      <c r="J671" s="485"/>
      <c r="K671" s="849"/>
      <c r="L671" s="164"/>
      <c r="M671" s="243"/>
      <c r="N671" s="243"/>
      <c r="O671" s="164"/>
      <c r="P671" s="243"/>
      <c r="Q671" s="243"/>
      <c r="R671" s="850"/>
      <c r="S671" s="243"/>
      <c r="T671" s="243"/>
      <c r="U671" s="164"/>
      <c r="V671" s="246"/>
      <c r="W671" s="246"/>
      <c r="X671" s="247"/>
      <c r="Y671" s="248"/>
      <c r="Z671" s="248"/>
      <c r="AA671" s="248"/>
      <c r="AB671" s="248"/>
      <c r="AC671" s="248"/>
      <c r="AD671" s="248"/>
      <c r="AE671" s="248"/>
      <c r="AF671" s="248"/>
      <c r="AG671" s="248"/>
      <c r="AH671" s="248"/>
      <c r="AI671" s="248"/>
      <c r="AJ671" s="248"/>
      <c r="AK671" s="248"/>
      <c r="AL671" s="248"/>
      <c r="AM671" s="248"/>
      <c r="AN671" s="248"/>
      <c r="AO671" s="248"/>
      <c r="AP671" s="248"/>
      <c r="AQ671" s="248"/>
      <c r="AR671" s="248"/>
      <c r="AS671" s="248"/>
      <c r="AT671" s="248"/>
      <c r="AU671" s="248"/>
      <c r="AV671" s="248"/>
      <c r="AW671" s="248"/>
      <c r="AX671" s="248"/>
      <c r="AY671" s="248"/>
      <c r="AZ671" s="248"/>
      <c r="BA671" s="248"/>
      <c r="BB671" s="248"/>
      <c r="BC671" s="248"/>
      <c r="BD671" s="248"/>
      <c r="BE671" s="248"/>
      <c r="BF671" s="248"/>
      <c r="BG671" s="248"/>
      <c r="BH671" s="248"/>
      <c r="BI671" s="248"/>
      <c r="BJ671" s="248"/>
      <c r="BK671" s="248"/>
      <c r="BL671" s="248"/>
      <c r="BM671" s="248"/>
      <c r="BN671" s="248"/>
      <c r="BO671" s="248"/>
      <c r="BP671" s="248"/>
      <c r="BQ671" s="248"/>
      <c r="BR671" s="248"/>
      <c r="BS671" s="248"/>
      <c r="BT671" s="248"/>
      <c r="BU671" s="248"/>
      <c r="BV671" s="248"/>
      <c r="BW671" s="248"/>
      <c r="BX671" s="248"/>
      <c r="BY671" s="248"/>
      <c r="BZ671" s="248"/>
      <c r="CA671" s="248"/>
      <c r="CB671" s="248"/>
      <c r="CC671" s="248"/>
      <c r="CD671" s="248"/>
      <c r="CE671" s="248"/>
      <c r="CF671" s="248"/>
      <c r="CG671" s="248"/>
      <c r="CH671" s="248"/>
      <c r="CI671" s="248"/>
      <c r="CJ671" s="248"/>
      <c r="CK671" s="248"/>
      <c r="CL671" s="248"/>
      <c r="CM671" s="248"/>
      <c r="CN671" s="248"/>
      <c r="CO671" s="248"/>
      <c r="CP671" s="248"/>
      <c r="CQ671" s="248"/>
      <c r="CR671" s="248"/>
      <c r="CS671" s="248"/>
      <c r="CT671" s="248"/>
      <c r="CU671" s="248"/>
      <c r="CV671" s="248"/>
      <c r="CW671" s="248"/>
      <c r="CX671" s="248"/>
      <c r="CY671" s="248"/>
      <c r="CZ671" s="248"/>
      <c r="DA671" s="248"/>
      <c r="DB671" s="248"/>
      <c r="DC671" s="248"/>
      <c r="DD671" s="248"/>
      <c r="DE671" s="248"/>
      <c r="DF671" s="248"/>
      <c r="DG671" s="248"/>
      <c r="DH671" s="248"/>
      <c r="DI671" s="248"/>
      <c r="DJ671" s="248"/>
      <c r="DK671" s="248"/>
      <c r="DL671" s="248"/>
      <c r="DM671" s="248"/>
      <c r="DN671" s="248"/>
      <c r="DO671" s="248"/>
      <c r="DP671" s="248"/>
      <c r="DQ671" s="248"/>
      <c r="DR671" s="248"/>
      <c r="DS671" s="248"/>
      <c r="DT671" s="248"/>
      <c r="DU671" s="248"/>
      <c r="DV671" s="248"/>
      <c r="DW671" s="248"/>
      <c r="DX671" s="248"/>
      <c r="DY671" s="248"/>
      <c r="DZ671" s="248"/>
      <c r="EA671" s="248"/>
      <c r="EB671" s="248"/>
      <c r="EC671" s="248"/>
      <c r="ED671" s="248"/>
      <c r="EE671" s="248"/>
      <c r="EF671" s="248"/>
      <c r="EG671" s="248"/>
      <c r="EH671" s="248"/>
      <c r="EI671" s="248"/>
      <c r="EJ671" s="248"/>
      <c r="EK671" s="248"/>
      <c r="EL671" s="248"/>
      <c r="EM671" s="248"/>
      <c r="EN671" s="248"/>
      <c r="EO671" s="248"/>
      <c r="EP671" s="248"/>
      <c r="EQ671" s="248"/>
      <c r="ER671" s="248"/>
      <c r="ES671" s="248"/>
      <c r="ET671" s="248"/>
      <c r="EU671" s="248"/>
      <c r="EV671" s="248"/>
      <c r="EW671" s="248"/>
      <c r="EX671" s="248"/>
      <c r="EY671" s="248"/>
      <c r="EZ671" s="248"/>
      <c r="FA671" s="248"/>
      <c r="FB671" s="248"/>
      <c r="FC671" s="248"/>
      <c r="FD671" s="248"/>
      <c r="FE671" s="248"/>
      <c r="FF671" s="248"/>
      <c r="FG671" s="248"/>
      <c r="FH671" s="248"/>
      <c r="FI671" s="248"/>
      <c r="FJ671" s="248"/>
      <c r="FK671" s="248"/>
      <c r="FL671" s="248"/>
      <c r="FM671" s="248"/>
      <c r="FN671" s="248"/>
      <c r="FO671" s="248"/>
      <c r="FP671" s="248"/>
      <c r="FQ671" s="248"/>
      <c r="FR671" s="248"/>
      <c r="FS671" s="248"/>
      <c r="FT671" s="248"/>
      <c r="FU671" s="248"/>
      <c r="FV671" s="248"/>
      <c r="FW671" s="248"/>
      <c r="FX671" s="248"/>
      <c r="FY671" s="248"/>
      <c r="FZ671" s="248"/>
      <c r="GA671" s="248"/>
      <c r="GB671" s="248"/>
      <c r="GC671" s="248"/>
      <c r="GD671" s="248"/>
      <c r="GE671" s="248"/>
      <c r="GF671" s="248"/>
      <c r="GG671" s="248"/>
      <c r="GH671" s="248"/>
      <c r="GI671" s="248"/>
      <c r="GJ671" s="248"/>
      <c r="GK671" s="248"/>
      <c r="GL671" s="248"/>
      <c r="GM671" s="248"/>
      <c r="GN671" s="248"/>
      <c r="GO671" s="248"/>
      <c r="GP671" s="248"/>
      <c r="GQ671" s="248"/>
      <c r="GR671" s="248"/>
      <c r="GS671" s="248"/>
      <c r="GT671" s="248"/>
      <c r="GU671" s="248"/>
      <c r="GV671" s="248"/>
      <c r="GW671" s="248"/>
      <c r="GX671" s="248"/>
      <c r="GY671" s="248"/>
      <c r="GZ671" s="248"/>
      <c r="HA671" s="248"/>
      <c r="HB671" s="248"/>
      <c r="HC671" s="248"/>
      <c r="HD671" s="248"/>
      <c r="HE671" s="248"/>
      <c r="HF671" s="248"/>
      <c r="HG671" s="248"/>
      <c r="HH671" s="248"/>
      <c r="HI671" s="248"/>
      <c r="HJ671" s="248"/>
      <c r="HK671" s="248"/>
      <c r="HL671" s="248"/>
      <c r="HM671" s="248"/>
      <c r="HN671" s="248"/>
      <c r="HO671" s="248"/>
      <c r="HP671" s="248"/>
      <c r="HQ671" s="248"/>
      <c r="HR671" s="248"/>
      <c r="HS671" s="248"/>
      <c r="HT671" s="248"/>
      <c r="HU671" s="248"/>
      <c r="HV671" s="248"/>
      <c r="HW671" s="248"/>
      <c r="HX671" s="248"/>
      <c r="HY671" s="248"/>
      <c r="HZ671" s="248"/>
      <c r="IA671" s="248"/>
      <c r="IB671" s="248"/>
      <c r="IC671" s="248"/>
      <c r="ID671" s="248"/>
      <c r="IE671" s="248"/>
      <c r="IF671" s="248"/>
      <c r="IG671" s="248"/>
      <c r="IH671" s="248"/>
      <c r="II671" s="248"/>
      <c r="IJ671" s="248"/>
      <c r="IK671" s="248"/>
      <c r="IL671" s="248"/>
      <c r="IM671" s="248"/>
      <c r="IN671" s="248"/>
      <c r="IO671" s="248"/>
      <c r="IP671" s="248"/>
      <c r="IQ671" s="248"/>
      <c r="IR671" s="248"/>
      <c r="IS671" s="248"/>
      <c r="IT671" s="248"/>
      <c r="IU671" s="248"/>
      <c r="IV671" s="248"/>
      <c r="IW671" s="248"/>
      <c r="IX671" s="248"/>
      <c r="IY671" s="248"/>
    </row>
    <row r="672" spans="1:259" ht="15.75" thickBot="1" x14ac:dyDescent="0.25">
      <c r="A672" s="710"/>
      <c r="B672" s="767"/>
      <c r="C672" s="717"/>
      <c r="D672" s="717"/>
      <c r="E672" s="718"/>
      <c r="F672" s="916" t="s">
        <v>571</v>
      </c>
      <c r="G672" s="713"/>
      <c r="H672"/>
    </row>
    <row r="673" spans="1:259" s="845" customFormat="1" x14ac:dyDescent="0.2">
      <c r="A673" s="694" t="s">
        <v>723</v>
      </c>
      <c r="B673" s="759"/>
      <c r="C673" s="695"/>
      <c r="D673" s="695"/>
      <c r="E673" s="714"/>
      <c r="F673" s="917" t="s">
        <v>571</v>
      </c>
      <c r="G673" s="698" t="s">
        <v>1022</v>
      </c>
      <c r="I673" s="846"/>
      <c r="J673" s="846"/>
      <c r="K673" s="486"/>
      <c r="L673" s="244"/>
      <c r="M673" s="847"/>
      <c r="N673" s="847"/>
      <c r="O673" s="244"/>
      <c r="P673" s="847"/>
      <c r="Q673" s="847"/>
      <c r="R673" s="487"/>
      <c r="S673" s="847"/>
      <c r="T673" s="847"/>
      <c r="U673" s="244"/>
      <c r="V673" s="245"/>
      <c r="W673" s="245"/>
      <c r="X673" s="637"/>
      <c r="Y673" s="269"/>
      <c r="Z673" s="269"/>
      <c r="AA673" s="269"/>
      <c r="AB673" s="269"/>
      <c r="AC673" s="269"/>
      <c r="AD673" s="269"/>
      <c r="AE673" s="269"/>
      <c r="AF673" s="269"/>
      <c r="AG673" s="269"/>
      <c r="AH673" s="269"/>
      <c r="AI673" s="269"/>
      <c r="AJ673" s="269"/>
      <c r="AK673" s="269"/>
      <c r="AL673" s="269"/>
      <c r="AM673" s="269"/>
      <c r="AN673" s="269"/>
      <c r="AO673" s="269"/>
      <c r="AP673" s="269"/>
      <c r="AQ673" s="269"/>
      <c r="AR673" s="269"/>
      <c r="AS673" s="269"/>
      <c r="AT673" s="269"/>
      <c r="AU673" s="269"/>
      <c r="AV673" s="269"/>
      <c r="AW673" s="269"/>
      <c r="AX673" s="269"/>
      <c r="AY673" s="269"/>
      <c r="AZ673" s="269"/>
      <c r="BA673" s="269"/>
      <c r="BB673" s="269"/>
      <c r="BC673" s="269"/>
      <c r="BD673" s="269"/>
      <c r="BE673" s="269"/>
      <c r="BF673" s="269"/>
      <c r="BG673" s="269"/>
      <c r="BH673" s="269"/>
      <c r="BI673" s="269"/>
      <c r="BJ673" s="269"/>
      <c r="BK673" s="269"/>
      <c r="BL673" s="269"/>
      <c r="BM673" s="269"/>
      <c r="BN673" s="269"/>
      <c r="BO673" s="269"/>
      <c r="BP673" s="269"/>
      <c r="BQ673" s="269"/>
      <c r="BR673" s="269"/>
      <c r="BS673" s="269"/>
      <c r="BT673" s="269"/>
      <c r="BU673" s="269"/>
      <c r="BV673" s="269"/>
      <c r="BW673" s="269"/>
      <c r="BX673" s="269"/>
      <c r="BY673" s="269"/>
      <c r="BZ673" s="269"/>
      <c r="CA673" s="269"/>
      <c r="CB673" s="269"/>
      <c r="CC673" s="269"/>
      <c r="CD673" s="269"/>
      <c r="CE673" s="269"/>
      <c r="CF673" s="269"/>
      <c r="CG673" s="269"/>
      <c r="CH673" s="269"/>
      <c r="CI673" s="269"/>
      <c r="CJ673" s="269"/>
      <c r="CK673" s="269"/>
      <c r="CL673" s="269"/>
      <c r="CM673" s="269"/>
      <c r="CN673" s="269"/>
      <c r="CO673" s="269"/>
      <c r="CP673" s="269"/>
      <c r="CQ673" s="269"/>
      <c r="CR673" s="269"/>
      <c r="CS673" s="269"/>
      <c r="CT673" s="269"/>
      <c r="CU673" s="269"/>
      <c r="CV673" s="269"/>
      <c r="CW673" s="269"/>
      <c r="CX673" s="269"/>
      <c r="CY673" s="269"/>
      <c r="CZ673" s="269"/>
      <c r="DA673" s="269"/>
      <c r="DB673" s="269"/>
      <c r="DC673" s="269"/>
      <c r="DD673" s="269"/>
      <c r="DE673" s="269"/>
      <c r="DF673" s="269"/>
      <c r="DG673" s="269"/>
      <c r="DH673" s="269"/>
      <c r="DI673" s="269"/>
      <c r="DJ673" s="269"/>
      <c r="DK673" s="269"/>
      <c r="DL673" s="269"/>
      <c r="DM673" s="269"/>
      <c r="DN673" s="269"/>
      <c r="DO673" s="269"/>
      <c r="DP673" s="269"/>
      <c r="DQ673" s="269"/>
      <c r="DR673" s="269"/>
      <c r="DS673" s="269"/>
      <c r="DT673" s="269"/>
      <c r="DU673" s="269"/>
      <c r="DV673" s="269"/>
      <c r="DW673" s="269"/>
      <c r="DX673" s="269"/>
      <c r="DY673" s="269"/>
      <c r="DZ673" s="269"/>
      <c r="EA673" s="269"/>
      <c r="EB673" s="269"/>
      <c r="EC673" s="269"/>
      <c r="ED673" s="269"/>
      <c r="EE673" s="269"/>
      <c r="EF673" s="269"/>
      <c r="EG673" s="269"/>
      <c r="EH673" s="269"/>
      <c r="EI673" s="269"/>
      <c r="EJ673" s="269"/>
      <c r="EK673" s="269"/>
      <c r="EL673" s="269"/>
      <c r="EM673" s="269"/>
      <c r="EN673" s="269"/>
      <c r="EO673" s="269"/>
      <c r="EP673" s="269"/>
      <c r="EQ673" s="269"/>
      <c r="ER673" s="269"/>
      <c r="ES673" s="269"/>
      <c r="ET673" s="269"/>
      <c r="EU673" s="269"/>
      <c r="EV673" s="269"/>
      <c r="EW673" s="269"/>
      <c r="EX673" s="269"/>
      <c r="EY673" s="269"/>
      <c r="EZ673" s="269"/>
      <c r="FA673" s="269"/>
      <c r="FB673" s="269"/>
      <c r="FC673" s="269"/>
      <c r="FD673" s="269"/>
      <c r="FE673" s="269"/>
      <c r="FF673" s="269"/>
      <c r="FG673" s="269"/>
      <c r="FH673" s="269"/>
      <c r="FI673" s="269"/>
      <c r="FJ673" s="269"/>
      <c r="FK673" s="269"/>
      <c r="FL673" s="269"/>
      <c r="FM673" s="269"/>
      <c r="FN673" s="269"/>
      <c r="FO673" s="269"/>
      <c r="FP673" s="269"/>
      <c r="FQ673" s="269"/>
      <c r="FR673" s="269"/>
      <c r="FS673" s="269"/>
      <c r="FT673" s="269"/>
      <c r="FU673" s="269"/>
      <c r="FV673" s="269"/>
      <c r="FW673" s="269"/>
      <c r="FX673" s="269"/>
      <c r="FY673" s="269"/>
      <c r="FZ673" s="269"/>
      <c r="GA673" s="269"/>
      <c r="GB673" s="269"/>
      <c r="GC673" s="269"/>
      <c r="GD673" s="269"/>
      <c r="GE673" s="269"/>
      <c r="GF673" s="269"/>
      <c r="GG673" s="269"/>
      <c r="GH673" s="269"/>
      <c r="GI673" s="269"/>
      <c r="GJ673" s="269"/>
      <c r="GK673" s="269"/>
      <c r="GL673" s="269"/>
      <c r="GM673" s="269"/>
      <c r="GN673" s="269"/>
      <c r="GO673" s="269"/>
      <c r="GP673" s="269"/>
      <c r="GQ673" s="269"/>
      <c r="GR673" s="269"/>
      <c r="GS673" s="269"/>
      <c r="GT673" s="269"/>
      <c r="GU673" s="269"/>
      <c r="GV673" s="269"/>
      <c r="GW673" s="269"/>
      <c r="GX673" s="269"/>
      <c r="GY673" s="269"/>
      <c r="GZ673" s="269"/>
      <c r="HA673" s="269"/>
      <c r="HB673" s="269"/>
      <c r="HC673" s="269"/>
      <c r="HD673" s="269"/>
      <c r="HE673" s="269"/>
      <c r="HF673" s="269"/>
      <c r="HG673" s="269"/>
      <c r="HH673" s="269"/>
      <c r="HI673" s="269"/>
      <c r="HJ673" s="269"/>
      <c r="HK673" s="269"/>
      <c r="HL673" s="269"/>
      <c r="HM673" s="269"/>
      <c r="HN673" s="269"/>
      <c r="HO673" s="269"/>
      <c r="HP673" s="269"/>
      <c r="HQ673" s="269"/>
      <c r="HR673" s="269"/>
      <c r="HS673" s="269"/>
      <c r="HT673" s="269"/>
      <c r="HU673" s="269"/>
      <c r="HV673" s="269"/>
      <c r="HW673" s="269"/>
      <c r="HX673" s="269"/>
      <c r="HY673" s="269"/>
      <c r="HZ673" s="269"/>
      <c r="IA673" s="269"/>
      <c r="IB673" s="269"/>
      <c r="IC673" s="269"/>
      <c r="ID673" s="269"/>
      <c r="IE673" s="269"/>
      <c r="IF673" s="269"/>
      <c r="IG673" s="269"/>
      <c r="IH673" s="269"/>
      <c r="II673" s="269"/>
      <c r="IJ673" s="269"/>
      <c r="IK673" s="269"/>
      <c r="IL673" s="269"/>
      <c r="IM673" s="269"/>
      <c r="IN673" s="269"/>
      <c r="IO673" s="269"/>
      <c r="IP673" s="269"/>
      <c r="IQ673" s="269"/>
      <c r="IR673" s="269"/>
      <c r="IS673" s="269"/>
      <c r="IT673" s="269"/>
      <c r="IU673" s="269"/>
      <c r="IV673" s="269"/>
      <c r="IW673" s="269"/>
      <c r="IX673" s="269"/>
      <c r="IY673" s="269"/>
    </row>
    <row r="674" spans="1:259" s="845" customFormat="1" ht="38.25" x14ac:dyDescent="0.2">
      <c r="A674" s="699" t="s">
        <v>29</v>
      </c>
      <c r="B674" s="760"/>
      <c r="C674" s="700"/>
      <c r="D674" s="700"/>
      <c r="E674" s="701"/>
      <c r="F674" s="915" t="s">
        <v>571</v>
      </c>
      <c r="G674" s="702" t="s">
        <v>1023</v>
      </c>
      <c r="I674" s="846"/>
      <c r="J674" s="846"/>
      <c r="K674" s="486"/>
      <c r="L674" s="244"/>
      <c r="M674" s="847"/>
      <c r="N674" s="847"/>
      <c r="O674" s="244"/>
      <c r="P674" s="847"/>
      <c r="Q674" s="847"/>
      <c r="R674" s="487"/>
      <c r="S674" s="847"/>
      <c r="T674" s="847"/>
      <c r="U674" s="244"/>
      <c r="V674" s="245"/>
      <c r="W674" s="245"/>
      <c r="X674" s="637"/>
      <c r="Y674" s="269"/>
      <c r="Z674" s="269"/>
      <c r="AA674" s="269"/>
      <c r="AB674" s="269"/>
      <c r="AC674" s="269"/>
      <c r="AD674" s="269"/>
      <c r="AE674" s="269"/>
      <c r="AF674" s="269"/>
      <c r="AG674" s="269"/>
      <c r="AH674" s="269"/>
      <c r="AI674" s="269"/>
      <c r="AJ674" s="269"/>
      <c r="AK674" s="269"/>
      <c r="AL674" s="269"/>
      <c r="AM674" s="269"/>
      <c r="AN674" s="269"/>
      <c r="AO674" s="269"/>
      <c r="AP674" s="269"/>
      <c r="AQ674" s="269"/>
      <c r="AR674" s="269"/>
      <c r="AS674" s="269"/>
      <c r="AT674" s="269"/>
      <c r="AU674" s="269"/>
      <c r="AV674" s="269"/>
      <c r="AW674" s="269"/>
      <c r="AX674" s="269"/>
      <c r="AY674" s="269"/>
      <c r="AZ674" s="269"/>
      <c r="BA674" s="269"/>
      <c r="BB674" s="269"/>
      <c r="BC674" s="269"/>
      <c r="BD674" s="269"/>
      <c r="BE674" s="269"/>
      <c r="BF674" s="269"/>
      <c r="BG674" s="269"/>
      <c r="BH674" s="269"/>
      <c r="BI674" s="269"/>
      <c r="BJ674" s="269"/>
      <c r="BK674" s="269"/>
      <c r="BL674" s="269"/>
      <c r="BM674" s="269"/>
      <c r="BN674" s="269"/>
      <c r="BO674" s="269"/>
      <c r="BP674" s="269"/>
      <c r="BQ674" s="269"/>
      <c r="BR674" s="269"/>
      <c r="BS674" s="269"/>
      <c r="BT674" s="269"/>
      <c r="BU674" s="269"/>
      <c r="BV674" s="269"/>
      <c r="BW674" s="269"/>
      <c r="BX674" s="269"/>
      <c r="BY674" s="269"/>
      <c r="BZ674" s="269"/>
      <c r="CA674" s="269"/>
      <c r="CB674" s="269"/>
      <c r="CC674" s="269"/>
      <c r="CD674" s="269"/>
      <c r="CE674" s="269"/>
      <c r="CF674" s="269"/>
      <c r="CG674" s="269"/>
      <c r="CH674" s="269"/>
      <c r="CI674" s="269"/>
      <c r="CJ674" s="269"/>
      <c r="CK674" s="269"/>
      <c r="CL674" s="269"/>
      <c r="CM674" s="269"/>
      <c r="CN674" s="269"/>
      <c r="CO674" s="269"/>
      <c r="CP674" s="269"/>
      <c r="CQ674" s="269"/>
      <c r="CR674" s="269"/>
      <c r="CS674" s="269"/>
      <c r="CT674" s="269"/>
      <c r="CU674" s="269"/>
      <c r="CV674" s="269"/>
      <c r="CW674" s="269"/>
      <c r="CX674" s="269"/>
      <c r="CY674" s="269"/>
      <c r="CZ674" s="269"/>
      <c r="DA674" s="269"/>
      <c r="DB674" s="269"/>
      <c r="DC674" s="269"/>
      <c r="DD674" s="269"/>
      <c r="DE674" s="269"/>
      <c r="DF674" s="269"/>
      <c r="DG674" s="269"/>
      <c r="DH674" s="269"/>
      <c r="DI674" s="269"/>
      <c r="DJ674" s="269"/>
      <c r="DK674" s="269"/>
      <c r="DL674" s="269"/>
      <c r="DM674" s="269"/>
      <c r="DN674" s="269"/>
      <c r="DO674" s="269"/>
      <c r="DP674" s="269"/>
      <c r="DQ674" s="269"/>
      <c r="DR674" s="269"/>
      <c r="DS674" s="269"/>
      <c r="DT674" s="269"/>
      <c r="DU674" s="269"/>
      <c r="DV674" s="269"/>
      <c r="DW674" s="269"/>
      <c r="DX674" s="269"/>
      <c r="DY674" s="269"/>
      <c r="DZ674" s="269"/>
      <c r="EA674" s="269"/>
      <c r="EB674" s="269"/>
      <c r="EC674" s="269"/>
      <c r="ED674" s="269"/>
      <c r="EE674" s="269"/>
      <c r="EF674" s="269"/>
      <c r="EG674" s="269"/>
      <c r="EH674" s="269"/>
      <c r="EI674" s="269"/>
      <c r="EJ674" s="269"/>
      <c r="EK674" s="269"/>
      <c r="EL674" s="269"/>
      <c r="EM674" s="269"/>
      <c r="EN674" s="269"/>
      <c r="EO674" s="269"/>
      <c r="EP674" s="269"/>
      <c r="EQ674" s="269"/>
      <c r="ER674" s="269"/>
      <c r="ES674" s="269"/>
      <c r="ET674" s="269"/>
      <c r="EU674" s="269"/>
      <c r="EV674" s="269"/>
      <c r="EW674" s="269"/>
      <c r="EX674" s="269"/>
      <c r="EY674" s="269"/>
      <c r="EZ674" s="269"/>
      <c r="FA674" s="269"/>
      <c r="FB674" s="269"/>
      <c r="FC674" s="269"/>
      <c r="FD674" s="269"/>
      <c r="FE674" s="269"/>
      <c r="FF674" s="269"/>
      <c r="FG674" s="269"/>
      <c r="FH674" s="269"/>
      <c r="FI674" s="269"/>
      <c r="FJ674" s="269"/>
      <c r="FK674" s="269"/>
      <c r="FL674" s="269"/>
      <c r="FM674" s="269"/>
      <c r="FN674" s="269"/>
      <c r="FO674" s="269"/>
      <c r="FP674" s="269"/>
      <c r="FQ674" s="269"/>
      <c r="FR674" s="269"/>
      <c r="FS674" s="269"/>
      <c r="FT674" s="269"/>
      <c r="FU674" s="269"/>
      <c r="FV674" s="269"/>
      <c r="FW674" s="269"/>
      <c r="FX674" s="269"/>
      <c r="FY674" s="269"/>
      <c r="FZ674" s="269"/>
      <c r="GA674" s="269"/>
      <c r="GB674" s="269"/>
      <c r="GC674" s="269"/>
      <c r="GD674" s="269"/>
      <c r="GE674" s="269"/>
      <c r="GF674" s="269"/>
      <c r="GG674" s="269"/>
      <c r="GH674" s="269"/>
      <c r="GI674" s="269"/>
      <c r="GJ674" s="269"/>
      <c r="GK674" s="269"/>
      <c r="GL674" s="269"/>
      <c r="GM674" s="269"/>
      <c r="GN674" s="269"/>
      <c r="GO674" s="269"/>
      <c r="GP674" s="269"/>
      <c r="GQ674" s="269"/>
      <c r="GR674" s="269"/>
      <c r="GS674" s="269"/>
      <c r="GT674" s="269"/>
      <c r="GU674" s="269"/>
      <c r="GV674" s="269"/>
      <c r="GW674" s="269"/>
      <c r="GX674" s="269"/>
      <c r="GY674" s="269"/>
      <c r="GZ674" s="269"/>
      <c r="HA674" s="269"/>
      <c r="HB674" s="269"/>
      <c r="HC674" s="269"/>
      <c r="HD674" s="269"/>
      <c r="HE674" s="269"/>
      <c r="HF674" s="269"/>
      <c r="HG674" s="269"/>
      <c r="HH674" s="269"/>
      <c r="HI674" s="269"/>
      <c r="HJ674" s="269"/>
      <c r="HK674" s="269"/>
      <c r="HL674" s="269"/>
      <c r="HM674" s="269"/>
      <c r="HN674" s="269"/>
      <c r="HO674" s="269"/>
      <c r="HP674" s="269"/>
      <c r="HQ674" s="269"/>
      <c r="HR674" s="269"/>
      <c r="HS674" s="269"/>
      <c r="HT674" s="269"/>
      <c r="HU674" s="269"/>
      <c r="HV674" s="269"/>
      <c r="HW674" s="269"/>
      <c r="HX674" s="269"/>
      <c r="HY674" s="269"/>
      <c r="HZ674" s="269"/>
      <c r="IA674" s="269"/>
      <c r="IB674" s="269"/>
      <c r="IC674" s="269"/>
      <c r="ID674" s="269"/>
      <c r="IE674" s="269"/>
      <c r="IF674" s="269"/>
      <c r="IG674" s="269"/>
      <c r="IH674" s="269"/>
      <c r="II674" s="269"/>
      <c r="IJ674" s="269"/>
      <c r="IK674" s="269"/>
      <c r="IL674" s="269"/>
      <c r="IM674" s="269"/>
      <c r="IN674" s="269"/>
      <c r="IO674" s="269"/>
      <c r="IP674" s="269"/>
      <c r="IQ674" s="269"/>
      <c r="IR674" s="269"/>
      <c r="IS674" s="269"/>
      <c r="IT674" s="269"/>
      <c r="IU674" s="269"/>
      <c r="IV674" s="269"/>
      <c r="IW674" s="269"/>
      <c r="IX674" s="269"/>
      <c r="IY674" s="269"/>
    </row>
    <row r="675" spans="1:259" ht="25.5" x14ac:dyDescent="0.2">
      <c r="A675" s="703" t="s">
        <v>1017</v>
      </c>
      <c r="B675" s="762">
        <v>540.47</v>
      </c>
      <c r="C675" s="690">
        <v>622.08097000000009</v>
      </c>
      <c r="D675" s="690">
        <v>67.533160509031021</v>
      </c>
      <c r="E675" s="689">
        <v>494.07182119173507</v>
      </c>
      <c r="F675" s="915">
        <v>-0.20577570281287499</v>
      </c>
      <c r="G675" s="707" t="s">
        <v>1017</v>
      </c>
      <c r="H675"/>
    </row>
    <row r="676" spans="1:259" x14ac:dyDescent="0.2">
      <c r="A676" s="703"/>
      <c r="B676" s="762"/>
      <c r="C676" s="690"/>
      <c r="D676" s="690">
        <v>19.472697145885554</v>
      </c>
      <c r="E676" s="689">
        <v>7.3347159249502241</v>
      </c>
      <c r="F676" s="915" t="s">
        <v>1020</v>
      </c>
      <c r="G676" s="707" t="s">
        <v>1021</v>
      </c>
      <c r="H676"/>
    </row>
    <row r="677" spans="1:259" s="848" customFormat="1" x14ac:dyDescent="0.2">
      <c r="A677" s="703" t="s">
        <v>1018</v>
      </c>
      <c r="B677" s="764">
        <v>2.3959999999999999</v>
      </c>
      <c r="C677" s="708">
        <v>2.7578</v>
      </c>
      <c r="D677" s="708">
        <v>1.9410527198919061</v>
      </c>
      <c r="E677" s="709">
        <v>2.8086725244926178</v>
      </c>
      <c r="F677" s="915">
        <v>1.8446778045042356E-2</v>
      </c>
      <c r="G677" s="707" t="s">
        <v>1018</v>
      </c>
      <c r="I677" s="485"/>
      <c r="J677" s="485"/>
      <c r="K677" s="849"/>
      <c r="L677" s="164"/>
      <c r="M677" s="243"/>
      <c r="N677" s="243"/>
      <c r="O677" s="164"/>
      <c r="P677" s="243"/>
      <c r="Q677" s="243"/>
      <c r="R677" s="850"/>
      <c r="S677" s="243"/>
      <c r="T677" s="243"/>
      <c r="U677" s="164"/>
      <c r="V677" s="246"/>
      <c r="W677" s="246"/>
      <c r="X677" s="247"/>
      <c r="Y677" s="248"/>
      <c r="Z677" s="248"/>
      <c r="AA677" s="248"/>
      <c r="AB677" s="248"/>
      <c r="AC677" s="248"/>
      <c r="AD677" s="248"/>
      <c r="AE677" s="248"/>
      <c r="AF677" s="248"/>
      <c r="AG677" s="248"/>
      <c r="AH677" s="248"/>
      <c r="AI677" s="248"/>
      <c r="AJ677" s="248"/>
      <c r="AK677" s="248"/>
      <c r="AL677" s="248"/>
      <c r="AM677" s="248"/>
      <c r="AN677" s="248"/>
      <c r="AO677" s="248"/>
      <c r="AP677" s="248"/>
      <c r="AQ677" s="248"/>
      <c r="AR677" s="248"/>
      <c r="AS677" s="248"/>
      <c r="AT677" s="248"/>
      <c r="AU677" s="248"/>
      <c r="AV677" s="248"/>
      <c r="AW677" s="248"/>
      <c r="AX677" s="248"/>
      <c r="AY677" s="248"/>
      <c r="AZ677" s="248"/>
      <c r="BA677" s="248"/>
      <c r="BB677" s="248"/>
      <c r="BC677" s="248"/>
      <c r="BD677" s="248"/>
      <c r="BE677" s="248"/>
      <c r="BF677" s="248"/>
      <c r="BG677" s="248"/>
      <c r="BH677" s="248"/>
      <c r="BI677" s="248"/>
      <c r="BJ677" s="248"/>
      <c r="BK677" s="248"/>
      <c r="BL677" s="248"/>
      <c r="BM677" s="248"/>
      <c r="BN677" s="248"/>
      <c r="BO677" s="248"/>
      <c r="BP677" s="248"/>
      <c r="BQ677" s="248"/>
      <c r="BR677" s="248"/>
      <c r="BS677" s="248"/>
      <c r="BT677" s="248"/>
      <c r="BU677" s="248"/>
      <c r="BV677" s="248"/>
      <c r="BW677" s="248"/>
      <c r="BX677" s="248"/>
      <c r="BY677" s="248"/>
      <c r="BZ677" s="248"/>
      <c r="CA677" s="248"/>
      <c r="CB677" s="248"/>
      <c r="CC677" s="248"/>
      <c r="CD677" s="248"/>
      <c r="CE677" s="248"/>
      <c r="CF677" s="248"/>
      <c r="CG677" s="248"/>
      <c r="CH677" s="248"/>
      <c r="CI677" s="248"/>
      <c r="CJ677" s="248"/>
      <c r="CK677" s="248"/>
      <c r="CL677" s="248"/>
      <c r="CM677" s="248"/>
      <c r="CN677" s="248"/>
      <c r="CO677" s="248"/>
      <c r="CP677" s="248"/>
      <c r="CQ677" s="248"/>
      <c r="CR677" s="248"/>
      <c r="CS677" s="248"/>
      <c r="CT677" s="248"/>
      <c r="CU677" s="248"/>
      <c r="CV677" s="248"/>
      <c r="CW677" s="248"/>
      <c r="CX677" s="248"/>
      <c r="CY677" s="248"/>
      <c r="CZ677" s="248"/>
      <c r="DA677" s="248"/>
      <c r="DB677" s="248"/>
      <c r="DC677" s="248"/>
      <c r="DD677" s="248"/>
      <c r="DE677" s="248"/>
      <c r="DF677" s="248"/>
      <c r="DG677" s="248"/>
      <c r="DH677" s="248"/>
      <c r="DI677" s="248"/>
      <c r="DJ677" s="248"/>
      <c r="DK677" s="248"/>
      <c r="DL677" s="248"/>
      <c r="DM677" s="248"/>
      <c r="DN677" s="248"/>
      <c r="DO677" s="248"/>
      <c r="DP677" s="248"/>
      <c r="DQ677" s="248"/>
      <c r="DR677" s="248"/>
      <c r="DS677" s="248"/>
      <c r="DT677" s="248"/>
      <c r="DU677" s="248"/>
      <c r="DV677" s="248"/>
      <c r="DW677" s="248"/>
      <c r="DX677" s="248"/>
      <c r="DY677" s="248"/>
      <c r="DZ677" s="248"/>
      <c r="EA677" s="248"/>
      <c r="EB677" s="248"/>
      <c r="EC677" s="248"/>
      <c r="ED677" s="248"/>
      <c r="EE677" s="248"/>
      <c r="EF677" s="248"/>
      <c r="EG677" s="248"/>
      <c r="EH677" s="248"/>
      <c r="EI677" s="248"/>
      <c r="EJ677" s="248"/>
      <c r="EK677" s="248"/>
      <c r="EL677" s="248"/>
      <c r="EM677" s="248"/>
      <c r="EN677" s="248"/>
      <c r="EO677" s="248"/>
      <c r="EP677" s="248"/>
      <c r="EQ677" s="248"/>
      <c r="ER677" s="248"/>
      <c r="ES677" s="248"/>
      <c r="ET677" s="248"/>
      <c r="EU677" s="248"/>
      <c r="EV677" s="248"/>
      <c r="EW677" s="248"/>
      <c r="EX677" s="248"/>
      <c r="EY677" s="248"/>
      <c r="EZ677" s="248"/>
      <c r="FA677" s="248"/>
      <c r="FB677" s="248"/>
      <c r="FC677" s="248"/>
      <c r="FD677" s="248"/>
      <c r="FE677" s="248"/>
      <c r="FF677" s="248"/>
      <c r="FG677" s="248"/>
      <c r="FH677" s="248"/>
      <c r="FI677" s="248"/>
      <c r="FJ677" s="248"/>
      <c r="FK677" s="248"/>
      <c r="FL677" s="248"/>
      <c r="FM677" s="248"/>
      <c r="FN677" s="248"/>
      <c r="FO677" s="248"/>
      <c r="FP677" s="248"/>
      <c r="FQ677" s="248"/>
      <c r="FR677" s="248"/>
      <c r="FS677" s="248"/>
      <c r="FT677" s="248"/>
      <c r="FU677" s="248"/>
      <c r="FV677" s="248"/>
      <c r="FW677" s="248"/>
      <c r="FX677" s="248"/>
      <c r="FY677" s="248"/>
      <c r="FZ677" s="248"/>
      <c r="GA677" s="248"/>
      <c r="GB677" s="248"/>
      <c r="GC677" s="248"/>
      <c r="GD677" s="248"/>
      <c r="GE677" s="248"/>
      <c r="GF677" s="248"/>
      <c r="GG677" s="248"/>
      <c r="GH677" s="248"/>
      <c r="GI677" s="248"/>
      <c r="GJ677" s="248"/>
      <c r="GK677" s="248"/>
      <c r="GL677" s="248"/>
      <c r="GM677" s="248"/>
      <c r="GN677" s="248"/>
      <c r="GO677" s="248"/>
      <c r="GP677" s="248"/>
      <c r="GQ677" s="248"/>
      <c r="GR677" s="248"/>
      <c r="GS677" s="248"/>
      <c r="GT677" s="248"/>
      <c r="GU677" s="248"/>
      <c r="GV677" s="248"/>
      <c r="GW677" s="248"/>
      <c r="GX677" s="248"/>
      <c r="GY677" s="248"/>
      <c r="GZ677" s="248"/>
      <c r="HA677" s="248"/>
      <c r="HB677" s="248"/>
      <c r="HC677" s="248"/>
      <c r="HD677" s="248"/>
      <c r="HE677" s="248"/>
      <c r="HF677" s="248"/>
      <c r="HG677" s="248"/>
      <c r="HH677" s="248"/>
      <c r="HI677" s="248"/>
      <c r="HJ677" s="248"/>
      <c r="HK677" s="248"/>
      <c r="HL677" s="248"/>
      <c r="HM677" s="248"/>
      <c r="HN677" s="248"/>
      <c r="HO677" s="248"/>
      <c r="HP677" s="248"/>
      <c r="HQ677" s="248"/>
      <c r="HR677" s="248"/>
      <c r="HS677" s="248"/>
      <c r="HT677" s="248"/>
      <c r="HU677" s="248"/>
      <c r="HV677" s="248"/>
      <c r="HW677" s="248"/>
      <c r="HX677" s="248"/>
      <c r="HY677" s="248"/>
      <c r="HZ677" s="248"/>
      <c r="IA677" s="248"/>
      <c r="IB677" s="248"/>
      <c r="IC677" s="248"/>
      <c r="ID677" s="248"/>
      <c r="IE677" s="248"/>
      <c r="IF677" s="248"/>
      <c r="IG677" s="248"/>
      <c r="IH677" s="248"/>
      <c r="II677" s="248"/>
      <c r="IJ677" s="248"/>
      <c r="IK677" s="248"/>
      <c r="IL677" s="248"/>
      <c r="IM677" s="248"/>
      <c r="IN677" s="248"/>
      <c r="IO677" s="248"/>
      <c r="IP677" s="248"/>
      <c r="IQ677" s="248"/>
      <c r="IR677" s="248"/>
      <c r="IS677" s="248"/>
      <c r="IT677" s="248"/>
      <c r="IU677" s="248"/>
      <c r="IV677" s="248"/>
      <c r="IW677" s="248"/>
      <c r="IX677" s="248"/>
      <c r="IY677" s="248"/>
    </row>
    <row r="678" spans="1:259" ht="15.75" thickBot="1" x14ac:dyDescent="0.25">
      <c r="A678" s="710"/>
      <c r="B678" s="767"/>
      <c r="C678" s="717"/>
      <c r="D678" s="717"/>
      <c r="E678" s="718"/>
      <c r="F678" s="916" t="s">
        <v>571</v>
      </c>
      <c r="G678" s="713"/>
      <c r="H678"/>
    </row>
    <row r="679" spans="1:259" s="845" customFormat="1" x14ac:dyDescent="0.2">
      <c r="A679" s="694" t="s">
        <v>1024</v>
      </c>
      <c r="B679" s="759"/>
      <c r="C679" s="695"/>
      <c r="D679" s="695"/>
      <c r="E679" s="714"/>
      <c r="F679" s="917" t="s">
        <v>571</v>
      </c>
      <c r="G679" s="698" t="s">
        <v>1024</v>
      </c>
      <c r="I679" s="846"/>
      <c r="J679" s="846"/>
      <c r="K679" s="486"/>
      <c r="L679" s="244"/>
      <c r="M679" s="847"/>
      <c r="N679" s="847"/>
      <c r="O679" s="244"/>
      <c r="P679" s="847"/>
      <c r="Q679" s="847"/>
      <c r="R679" s="487"/>
      <c r="S679" s="847"/>
      <c r="T679" s="847"/>
      <c r="U679" s="244"/>
      <c r="V679" s="245"/>
      <c r="W679" s="245"/>
      <c r="X679" s="637"/>
      <c r="Y679" s="269"/>
      <c r="Z679" s="269"/>
      <c r="AA679" s="269"/>
      <c r="AB679" s="269"/>
      <c r="AC679" s="269"/>
      <c r="AD679" s="269"/>
      <c r="AE679" s="269"/>
      <c r="AF679" s="269"/>
      <c r="AG679" s="269"/>
      <c r="AH679" s="269"/>
      <c r="AI679" s="269"/>
      <c r="AJ679" s="269"/>
      <c r="AK679" s="269"/>
      <c r="AL679" s="269"/>
      <c r="AM679" s="269"/>
      <c r="AN679" s="269"/>
      <c r="AO679" s="269"/>
      <c r="AP679" s="269"/>
      <c r="AQ679" s="269"/>
      <c r="AR679" s="269"/>
      <c r="AS679" s="269"/>
      <c r="AT679" s="269"/>
      <c r="AU679" s="269"/>
      <c r="AV679" s="269"/>
      <c r="AW679" s="269"/>
      <c r="AX679" s="269"/>
      <c r="AY679" s="269"/>
      <c r="AZ679" s="269"/>
      <c r="BA679" s="269"/>
      <c r="BB679" s="269"/>
      <c r="BC679" s="269"/>
      <c r="BD679" s="269"/>
      <c r="BE679" s="269"/>
      <c r="BF679" s="269"/>
      <c r="BG679" s="269"/>
      <c r="BH679" s="269"/>
      <c r="BI679" s="269"/>
      <c r="BJ679" s="269"/>
      <c r="BK679" s="269"/>
      <c r="BL679" s="269"/>
      <c r="BM679" s="269"/>
      <c r="BN679" s="269"/>
      <c r="BO679" s="269"/>
      <c r="BP679" s="269"/>
      <c r="BQ679" s="269"/>
      <c r="BR679" s="269"/>
      <c r="BS679" s="269"/>
      <c r="BT679" s="269"/>
      <c r="BU679" s="269"/>
      <c r="BV679" s="269"/>
      <c r="BW679" s="269"/>
      <c r="BX679" s="269"/>
      <c r="BY679" s="269"/>
      <c r="BZ679" s="269"/>
      <c r="CA679" s="269"/>
      <c r="CB679" s="269"/>
      <c r="CC679" s="269"/>
      <c r="CD679" s="269"/>
      <c r="CE679" s="269"/>
      <c r="CF679" s="269"/>
      <c r="CG679" s="269"/>
      <c r="CH679" s="269"/>
      <c r="CI679" s="269"/>
      <c r="CJ679" s="269"/>
      <c r="CK679" s="269"/>
      <c r="CL679" s="269"/>
      <c r="CM679" s="269"/>
      <c r="CN679" s="269"/>
      <c r="CO679" s="269"/>
      <c r="CP679" s="269"/>
      <c r="CQ679" s="269"/>
      <c r="CR679" s="269"/>
      <c r="CS679" s="269"/>
      <c r="CT679" s="269"/>
      <c r="CU679" s="269"/>
      <c r="CV679" s="269"/>
      <c r="CW679" s="269"/>
      <c r="CX679" s="269"/>
      <c r="CY679" s="269"/>
      <c r="CZ679" s="269"/>
      <c r="DA679" s="269"/>
      <c r="DB679" s="269"/>
      <c r="DC679" s="269"/>
      <c r="DD679" s="269"/>
      <c r="DE679" s="269"/>
      <c r="DF679" s="269"/>
      <c r="DG679" s="269"/>
      <c r="DH679" s="269"/>
      <c r="DI679" s="269"/>
      <c r="DJ679" s="269"/>
      <c r="DK679" s="269"/>
      <c r="DL679" s="269"/>
      <c r="DM679" s="269"/>
      <c r="DN679" s="269"/>
      <c r="DO679" s="269"/>
      <c r="DP679" s="269"/>
      <c r="DQ679" s="269"/>
      <c r="DR679" s="269"/>
      <c r="DS679" s="269"/>
      <c r="DT679" s="269"/>
      <c r="DU679" s="269"/>
      <c r="DV679" s="269"/>
      <c r="DW679" s="269"/>
      <c r="DX679" s="269"/>
      <c r="DY679" s="269"/>
      <c r="DZ679" s="269"/>
      <c r="EA679" s="269"/>
      <c r="EB679" s="269"/>
      <c r="EC679" s="269"/>
      <c r="ED679" s="269"/>
      <c r="EE679" s="269"/>
      <c r="EF679" s="269"/>
      <c r="EG679" s="269"/>
      <c r="EH679" s="269"/>
      <c r="EI679" s="269"/>
      <c r="EJ679" s="269"/>
      <c r="EK679" s="269"/>
      <c r="EL679" s="269"/>
      <c r="EM679" s="269"/>
      <c r="EN679" s="269"/>
      <c r="EO679" s="269"/>
      <c r="EP679" s="269"/>
      <c r="EQ679" s="269"/>
      <c r="ER679" s="269"/>
      <c r="ES679" s="269"/>
      <c r="ET679" s="269"/>
      <c r="EU679" s="269"/>
      <c r="EV679" s="269"/>
      <c r="EW679" s="269"/>
      <c r="EX679" s="269"/>
      <c r="EY679" s="269"/>
      <c r="EZ679" s="269"/>
      <c r="FA679" s="269"/>
      <c r="FB679" s="269"/>
      <c r="FC679" s="269"/>
      <c r="FD679" s="269"/>
      <c r="FE679" s="269"/>
      <c r="FF679" s="269"/>
      <c r="FG679" s="269"/>
      <c r="FH679" s="269"/>
      <c r="FI679" s="269"/>
      <c r="FJ679" s="269"/>
      <c r="FK679" s="269"/>
      <c r="FL679" s="269"/>
      <c r="FM679" s="269"/>
      <c r="FN679" s="269"/>
      <c r="FO679" s="269"/>
      <c r="FP679" s="269"/>
      <c r="FQ679" s="269"/>
      <c r="FR679" s="269"/>
      <c r="FS679" s="269"/>
      <c r="FT679" s="269"/>
      <c r="FU679" s="269"/>
      <c r="FV679" s="269"/>
      <c r="FW679" s="269"/>
      <c r="FX679" s="269"/>
      <c r="FY679" s="269"/>
      <c r="FZ679" s="269"/>
      <c r="GA679" s="269"/>
      <c r="GB679" s="269"/>
      <c r="GC679" s="269"/>
      <c r="GD679" s="269"/>
      <c r="GE679" s="269"/>
      <c r="GF679" s="269"/>
      <c r="GG679" s="269"/>
      <c r="GH679" s="269"/>
      <c r="GI679" s="269"/>
      <c r="GJ679" s="269"/>
      <c r="GK679" s="269"/>
      <c r="GL679" s="269"/>
      <c r="GM679" s="269"/>
      <c r="GN679" s="269"/>
      <c r="GO679" s="269"/>
      <c r="GP679" s="269"/>
      <c r="GQ679" s="269"/>
      <c r="GR679" s="269"/>
      <c r="GS679" s="269"/>
      <c r="GT679" s="269"/>
      <c r="GU679" s="269"/>
      <c r="GV679" s="269"/>
      <c r="GW679" s="269"/>
      <c r="GX679" s="269"/>
      <c r="GY679" s="269"/>
      <c r="GZ679" s="269"/>
      <c r="HA679" s="269"/>
      <c r="HB679" s="269"/>
      <c r="HC679" s="269"/>
      <c r="HD679" s="269"/>
      <c r="HE679" s="269"/>
      <c r="HF679" s="269"/>
      <c r="HG679" s="269"/>
      <c r="HH679" s="269"/>
      <c r="HI679" s="269"/>
      <c r="HJ679" s="269"/>
      <c r="HK679" s="269"/>
      <c r="HL679" s="269"/>
      <c r="HM679" s="269"/>
      <c r="HN679" s="269"/>
      <c r="HO679" s="269"/>
      <c r="HP679" s="269"/>
      <c r="HQ679" s="269"/>
      <c r="HR679" s="269"/>
      <c r="HS679" s="269"/>
      <c r="HT679" s="269"/>
      <c r="HU679" s="269"/>
      <c r="HV679" s="269"/>
      <c r="HW679" s="269"/>
      <c r="HX679" s="269"/>
      <c r="HY679" s="269"/>
      <c r="HZ679" s="269"/>
      <c r="IA679" s="269"/>
      <c r="IB679" s="269"/>
      <c r="IC679" s="269"/>
      <c r="ID679" s="269"/>
      <c r="IE679" s="269"/>
      <c r="IF679" s="269"/>
      <c r="IG679" s="269"/>
      <c r="IH679" s="269"/>
      <c r="II679" s="269"/>
      <c r="IJ679" s="269"/>
      <c r="IK679" s="269"/>
      <c r="IL679" s="269"/>
      <c r="IM679" s="269"/>
      <c r="IN679" s="269"/>
      <c r="IO679" s="269"/>
      <c r="IP679" s="269"/>
      <c r="IQ679" s="269"/>
      <c r="IR679" s="269"/>
      <c r="IS679" s="269"/>
      <c r="IT679" s="269"/>
      <c r="IU679" s="269"/>
      <c r="IV679" s="269"/>
      <c r="IW679" s="269"/>
      <c r="IX679" s="269"/>
      <c r="IY679" s="269"/>
    </row>
    <row r="680" spans="1:259" s="845" customFormat="1" ht="38.25" x14ac:dyDescent="0.2">
      <c r="A680" s="699" t="s">
        <v>36</v>
      </c>
      <c r="B680" s="760"/>
      <c r="C680" s="700"/>
      <c r="D680" s="700"/>
      <c r="E680" s="701"/>
      <c r="F680" s="915" t="s">
        <v>571</v>
      </c>
      <c r="G680" s="702" t="s">
        <v>1025</v>
      </c>
      <c r="I680" s="846"/>
      <c r="J680" s="846"/>
      <c r="K680" s="486"/>
      <c r="L680" s="244"/>
      <c r="M680" s="847"/>
      <c r="N680" s="847"/>
      <c r="O680" s="244"/>
      <c r="P680" s="847"/>
      <c r="Q680" s="847"/>
      <c r="R680" s="487"/>
      <c r="S680" s="847"/>
      <c r="T680" s="847"/>
      <c r="U680" s="244"/>
      <c r="V680" s="245"/>
      <c r="W680" s="245"/>
      <c r="X680" s="637"/>
      <c r="Y680" s="269"/>
      <c r="Z680" s="269"/>
      <c r="AA680" s="269"/>
      <c r="AB680" s="269"/>
      <c r="AC680" s="269"/>
      <c r="AD680" s="269"/>
      <c r="AE680" s="269"/>
      <c r="AF680" s="269"/>
      <c r="AG680" s="269"/>
      <c r="AH680" s="269"/>
      <c r="AI680" s="269"/>
      <c r="AJ680" s="269"/>
      <c r="AK680" s="269"/>
      <c r="AL680" s="269"/>
      <c r="AM680" s="269"/>
      <c r="AN680" s="269"/>
      <c r="AO680" s="269"/>
      <c r="AP680" s="269"/>
      <c r="AQ680" s="269"/>
      <c r="AR680" s="269"/>
      <c r="AS680" s="269"/>
      <c r="AT680" s="269"/>
      <c r="AU680" s="269"/>
      <c r="AV680" s="269"/>
      <c r="AW680" s="269"/>
      <c r="AX680" s="269"/>
      <c r="AY680" s="269"/>
      <c r="AZ680" s="269"/>
      <c r="BA680" s="269"/>
      <c r="BB680" s="269"/>
      <c r="BC680" s="269"/>
      <c r="BD680" s="269"/>
      <c r="BE680" s="269"/>
      <c r="BF680" s="269"/>
      <c r="BG680" s="269"/>
      <c r="BH680" s="269"/>
      <c r="BI680" s="269"/>
      <c r="BJ680" s="269"/>
      <c r="BK680" s="269"/>
      <c r="BL680" s="269"/>
      <c r="BM680" s="269"/>
      <c r="BN680" s="269"/>
      <c r="BO680" s="269"/>
      <c r="BP680" s="269"/>
      <c r="BQ680" s="269"/>
      <c r="BR680" s="269"/>
      <c r="BS680" s="269"/>
      <c r="BT680" s="269"/>
      <c r="BU680" s="269"/>
      <c r="BV680" s="269"/>
      <c r="BW680" s="269"/>
      <c r="BX680" s="269"/>
      <c r="BY680" s="269"/>
      <c r="BZ680" s="269"/>
      <c r="CA680" s="269"/>
      <c r="CB680" s="269"/>
      <c r="CC680" s="269"/>
      <c r="CD680" s="269"/>
      <c r="CE680" s="269"/>
      <c r="CF680" s="269"/>
      <c r="CG680" s="269"/>
      <c r="CH680" s="269"/>
      <c r="CI680" s="269"/>
      <c r="CJ680" s="269"/>
      <c r="CK680" s="269"/>
      <c r="CL680" s="269"/>
      <c r="CM680" s="269"/>
      <c r="CN680" s="269"/>
      <c r="CO680" s="269"/>
      <c r="CP680" s="269"/>
      <c r="CQ680" s="269"/>
      <c r="CR680" s="269"/>
      <c r="CS680" s="269"/>
      <c r="CT680" s="269"/>
      <c r="CU680" s="269"/>
      <c r="CV680" s="269"/>
      <c r="CW680" s="269"/>
      <c r="CX680" s="269"/>
      <c r="CY680" s="269"/>
      <c r="CZ680" s="269"/>
      <c r="DA680" s="269"/>
      <c r="DB680" s="269"/>
      <c r="DC680" s="269"/>
      <c r="DD680" s="269"/>
      <c r="DE680" s="269"/>
      <c r="DF680" s="269"/>
      <c r="DG680" s="269"/>
      <c r="DH680" s="269"/>
      <c r="DI680" s="269"/>
      <c r="DJ680" s="269"/>
      <c r="DK680" s="269"/>
      <c r="DL680" s="269"/>
      <c r="DM680" s="269"/>
      <c r="DN680" s="269"/>
      <c r="DO680" s="269"/>
      <c r="DP680" s="269"/>
      <c r="DQ680" s="269"/>
      <c r="DR680" s="269"/>
      <c r="DS680" s="269"/>
      <c r="DT680" s="269"/>
      <c r="DU680" s="269"/>
      <c r="DV680" s="269"/>
      <c r="DW680" s="269"/>
      <c r="DX680" s="269"/>
      <c r="DY680" s="269"/>
      <c r="DZ680" s="269"/>
      <c r="EA680" s="269"/>
      <c r="EB680" s="269"/>
      <c r="EC680" s="269"/>
      <c r="ED680" s="269"/>
      <c r="EE680" s="269"/>
      <c r="EF680" s="269"/>
      <c r="EG680" s="269"/>
      <c r="EH680" s="269"/>
      <c r="EI680" s="269"/>
      <c r="EJ680" s="269"/>
      <c r="EK680" s="269"/>
      <c r="EL680" s="269"/>
      <c r="EM680" s="269"/>
      <c r="EN680" s="269"/>
      <c r="EO680" s="269"/>
      <c r="EP680" s="269"/>
      <c r="EQ680" s="269"/>
      <c r="ER680" s="269"/>
      <c r="ES680" s="269"/>
      <c r="ET680" s="269"/>
      <c r="EU680" s="269"/>
      <c r="EV680" s="269"/>
      <c r="EW680" s="269"/>
      <c r="EX680" s="269"/>
      <c r="EY680" s="269"/>
      <c r="EZ680" s="269"/>
      <c r="FA680" s="269"/>
      <c r="FB680" s="269"/>
      <c r="FC680" s="269"/>
      <c r="FD680" s="269"/>
      <c r="FE680" s="269"/>
      <c r="FF680" s="269"/>
      <c r="FG680" s="269"/>
      <c r="FH680" s="269"/>
      <c r="FI680" s="269"/>
      <c r="FJ680" s="269"/>
      <c r="FK680" s="269"/>
      <c r="FL680" s="269"/>
      <c r="FM680" s="269"/>
      <c r="FN680" s="269"/>
      <c r="FO680" s="269"/>
      <c r="FP680" s="269"/>
      <c r="FQ680" s="269"/>
      <c r="FR680" s="269"/>
      <c r="FS680" s="269"/>
      <c r="FT680" s="269"/>
      <c r="FU680" s="269"/>
      <c r="FV680" s="269"/>
      <c r="FW680" s="269"/>
      <c r="FX680" s="269"/>
      <c r="FY680" s="269"/>
      <c r="FZ680" s="269"/>
      <c r="GA680" s="269"/>
      <c r="GB680" s="269"/>
      <c r="GC680" s="269"/>
      <c r="GD680" s="269"/>
      <c r="GE680" s="269"/>
      <c r="GF680" s="269"/>
      <c r="GG680" s="269"/>
      <c r="GH680" s="269"/>
      <c r="GI680" s="269"/>
      <c r="GJ680" s="269"/>
      <c r="GK680" s="269"/>
      <c r="GL680" s="269"/>
      <c r="GM680" s="269"/>
      <c r="GN680" s="269"/>
      <c r="GO680" s="269"/>
      <c r="GP680" s="269"/>
      <c r="GQ680" s="269"/>
      <c r="GR680" s="269"/>
      <c r="GS680" s="269"/>
      <c r="GT680" s="269"/>
      <c r="GU680" s="269"/>
      <c r="GV680" s="269"/>
      <c r="GW680" s="269"/>
      <c r="GX680" s="269"/>
      <c r="GY680" s="269"/>
      <c r="GZ680" s="269"/>
      <c r="HA680" s="269"/>
      <c r="HB680" s="269"/>
      <c r="HC680" s="269"/>
      <c r="HD680" s="269"/>
      <c r="HE680" s="269"/>
      <c r="HF680" s="269"/>
      <c r="HG680" s="269"/>
      <c r="HH680" s="269"/>
      <c r="HI680" s="269"/>
      <c r="HJ680" s="269"/>
      <c r="HK680" s="269"/>
      <c r="HL680" s="269"/>
      <c r="HM680" s="269"/>
      <c r="HN680" s="269"/>
      <c r="HO680" s="269"/>
      <c r="HP680" s="269"/>
      <c r="HQ680" s="269"/>
      <c r="HR680" s="269"/>
      <c r="HS680" s="269"/>
      <c r="HT680" s="269"/>
      <c r="HU680" s="269"/>
      <c r="HV680" s="269"/>
      <c r="HW680" s="269"/>
      <c r="HX680" s="269"/>
      <c r="HY680" s="269"/>
      <c r="HZ680" s="269"/>
      <c r="IA680" s="269"/>
      <c r="IB680" s="269"/>
      <c r="IC680" s="269"/>
      <c r="ID680" s="269"/>
      <c r="IE680" s="269"/>
      <c r="IF680" s="269"/>
      <c r="IG680" s="269"/>
      <c r="IH680" s="269"/>
      <c r="II680" s="269"/>
      <c r="IJ680" s="269"/>
      <c r="IK680" s="269"/>
      <c r="IL680" s="269"/>
      <c r="IM680" s="269"/>
      <c r="IN680" s="269"/>
      <c r="IO680" s="269"/>
      <c r="IP680" s="269"/>
      <c r="IQ680" s="269"/>
      <c r="IR680" s="269"/>
      <c r="IS680" s="269"/>
      <c r="IT680" s="269"/>
      <c r="IU680" s="269"/>
      <c r="IV680" s="269"/>
      <c r="IW680" s="269"/>
      <c r="IX680" s="269"/>
      <c r="IY680" s="269"/>
    </row>
    <row r="681" spans="1:259" x14ac:dyDescent="0.2">
      <c r="A681" s="703" t="s">
        <v>1026</v>
      </c>
      <c r="B681" s="719">
        <v>0.24</v>
      </c>
      <c r="C681" s="719">
        <v>0.24</v>
      </c>
      <c r="D681" s="719" t="s">
        <v>1027</v>
      </c>
      <c r="E681" s="720"/>
      <c r="F681" s="915" t="s">
        <v>571</v>
      </c>
      <c r="G681" s="707" t="s">
        <v>1026</v>
      </c>
      <c r="H681"/>
    </row>
    <row r="682" spans="1:259" ht="25.5" x14ac:dyDescent="0.2">
      <c r="A682" s="703" t="s">
        <v>1017</v>
      </c>
      <c r="B682" s="762">
        <v>990.62</v>
      </c>
      <c r="C682" s="690">
        <v>1140.21</v>
      </c>
      <c r="D682" s="690">
        <v>385.09023387625126</v>
      </c>
      <c r="E682" s="689">
        <v>1210.1588227600546</v>
      </c>
      <c r="F682" s="915">
        <v>6.1347315634887038E-2</v>
      </c>
      <c r="G682" s="707" t="s">
        <v>1017</v>
      </c>
      <c r="H682"/>
    </row>
    <row r="683" spans="1:259" x14ac:dyDescent="0.2">
      <c r="A683" s="703"/>
      <c r="B683" s="762"/>
      <c r="C683" s="690"/>
      <c r="D683" s="690">
        <v>116.43354179029897</v>
      </c>
      <c r="E683" s="689">
        <v>43.856634074345948</v>
      </c>
      <c r="F683" s="915" t="s">
        <v>1020</v>
      </c>
      <c r="G683" s="707" t="s">
        <v>1028</v>
      </c>
      <c r="H683"/>
    </row>
    <row r="684" spans="1:259" ht="25.5" x14ac:dyDescent="0.2">
      <c r="A684" s="703" t="s">
        <v>42</v>
      </c>
      <c r="B684" s="764">
        <v>145.61320000000001</v>
      </c>
      <c r="C684" s="708">
        <v>167.5984</v>
      </c>
      <c r="D684" s="690">
        <v>137.41175302860395</v>
      </c>
      <c r="E684" s="689">
        <v>208.31767902744079</v>
      </c>
      <c r="F684" s="915">
        <v>0.24295744486487217</v>
      </c>
      <c r="G684" s="707" t="s">
        <v>42</v>
      </c>
      <c r="H684"/>
    </row>
    <row r="685" spans="1:259" s="845" customFormat="1" x14ac:dyDescent="0.2">
      <c r="A685" s="699" t="s">
        <v>1029</v>
      </c>
      <c r="B685" s="768"/>
      <c r="C685" s="721"/>
      <c r="D685" s="721"/>
      <c r="E685" s="722"/>
      <c r="F685" s="915" t="s">
        <v>571</v>
      </c>
      <c r="G685" s="702" t="s">
        <v>1029</v>
      </c>
      <c r="I685" s="846"/>
      <c r="J685" s="846"/>
      <c r="K685" s="486"/>
      <c r="L685" s="244"/>
      <c r="M685" s="847"/>
      <c r="N685" s="847"/>
      <c r="O685" s="244"/>
      <c r="P685" s="847"/>
      <c r="Q685" s="847"/>
      <c r="R685" s="487"/>
      <c r="S685" s="847"/>
      <c r="T685" s="847"/>
      <c r="U685" s="244"/>
      <c r="V685" s="245"/>
      <c r="W685" s="245"/>
      <c r="X685" s="637"/>
      <c r="Y685" s="269"/>
      <c r="Z685" s="269"/>
      <c r="AA685" s="269"/>
      <c r="AB685" s="269"/>
      <c r="AC685" s="269"/>
      <c r="AD685" s="269"/>
      <c r="AE685" s="269"/>
      <c r="AF685" s="269"/>
      <c r="AG685" s="269"/>
      <c r="AH685" s="269"/>
      <c r="AI685" s="269"/>
      <c r="AJ685" s="269"/>
      <c r="AK685" s="269"/>
      <c r="AL685" s="269"/>
      <c r="AM685" s="269"/>
      <c r="AN685" s="269"/>
      <c r="AO685" s="269"/>
      <c r="AP685" s="269"/>
      <c r="AQ685" s="269"/>
      <c r="AR685" s="269"/>
      <c r="AS685" s="269"/>
      <c r="AT685" s="269"/>
      <c r="AU685" s="269"/>
      <c r="AV685" s="269"/>
      <c r="AW685" s="269"/>
      <c r="AX685" s="269"/>
      <c r="AY685" s="269"/>
      <c r="AZ685" s="269"/>
      <c r="BA685" s="269"/>
      <c r="BB685" s="269"/>
      <c r="BC685" s="269"/>
      <c r="BD685" s="269"/>
      <c r="BE685" s="269"/>
      <c r="BF685" s="269"/>
      <c r="BG685" s="269"/>
      <c r="BH685" s="269"/>
      <c r="BI685" s="269"/>
      <c r="BJ685" s="269"/>
      <c r="BK685" s="269"/>
      <c r="BL685" s="269"/>
      <c r="BM685" s="269"/>
      <c r="BN685" s="269"/>
      <c r="BO685" s="269"/>
      <c r="BP685" s="269"/>
      <c r="BQ685" s="269"/>
      <c r="BR685" s="269"/>
      <c r="BS685" s="269"/>
      <c r="BT685" s="269"/>
      <c r="BU685" s="269"/>
      <c r="BV685" s="269"/>
      <c r="BW685" s="269"/>
      <c r="BX685" s="269"/>
      <c r="BY685" s="269"/>
      <c r="BZ685" s="269"/>
      <c r="CA685" s="269"/>
      <c r="CB685" s="269"/>
      <c r="CC685" s="269"/>
      <c r="CD685" s="269"/>
      <c r="CE685" s="269"/>
      <c r="CF685" s="269"/>
      <c r="CG685" s="269"/>
      <c r="CH685" s="269"/>
      <c r="CI685" s="269"/>
      <c r="CJ685" s="269"/>
      <c r="CK685" s="269"/>
      <c r="CL685" s="269"/>
      <c r="CM685" s="269"/>
      <c r="CN685" s="269"/>
      <c r="CO685" s="269"/>
      <c r="CP685" s="269"/>
      <c r="CQ685" s="269"/>
      <c r="CR685" s="269"/>
      <c r="CS685" s="269"/>
      <c r="CT685" s="269"/>
      <c r="CU685" s="269"/>
      <c r="CV685" s="269"/>
      <c r="CW685" s="269"/>
      <c r="CX685" s="269"/>
      <c r="CY685" s="269"/>
      <c r="CZ685" s="269"/>
      <c r="DA685" s="269"/>
      <c r="DB685" s="269"/>
      <c r="DC685" s="269"/>
      <c r="DD685" s="269"/>
      <c r="DE685" s="269"/>
      <c r="DF685" s="269"/>
      <c r="DG685" s="269"/>
      <c r="DH685" s="269"/>
      <c r="DI685" s="269"/>
      <c r="DJ685" s="269"/>
      <c r="DK685" s="269"/>
      <c r="DL685" s="269"/>
      <c r="DM685" s="269"/>
      <c r="DN685" s="269"/>
      <c r="DO685" s="269"/>
      <c r="DP685" s="269"/>
      <c r="DQ685" s="269"/>
      <c r="DR685" s="269"/>
      <c r="DS685" s="269"/>
      <c r="DT685" s="269"/>
      <c r="DU685" s="269"/>
      <c r="DV685" s="269"/>
      <c r="DW685" s="269"/>
      <c r="DX685" s="269"/>
      <c r="DY685" s="269"/>
      <c r="DZ685" s="269"/>
      <c r="EA685" s="269"/>
      <c r="EB685" s="269"/>
      <c r="EC685" s="269"/>
      <c r="ED685" s="269"/>
      <c r="EE685" s="269"/>
      <c r="EF685" s="269"/>
      <c r="EG685" s="269"/>
      <c r="EH685" s="269"/>
      <c r="EI685" s="269"/>
      <c r="EJ685" s="269"/>
      <c r="EK685" s="269"/>
      <c r="EL685" s="269"/>
      <c r="EM685" s="269"/>
      <c r="EN685" s="269"/>
      <c r="EO685" s="269"/>
      <c r="EP685" s="269"/>
      <c r="EQ685" s="269"/>
      <c r="ER685" s="269"/>
      <c r="ES685" s="269"/>
      <c r="ET685" s="269"/>
      <c r="EU685" s="269"/>
      <c r="EV685" s="269"/>
      <c r="EW685" s="269"/>
      <c r="EX685" s="269"/>
      <c r="EY685" s="269"/>
      <c r="EZ685" s="269"/>
      <c r="FA685" s="269"/>
      <c r="FB685" s="269"/>
      <c r="FC685" s="269"/>
      <c r="FD685" s="269"/>
      <c r="FE685" s="269"/>
      <c r="FF685" s="269"/>
      <c r="FG685" s="269"/>
      <c r="FH685" s="269"/>
      <c r="FI685" s="269"/>
      <c r="FJ685" s="269"/>
      <c r="FK685" s="269"/>
      <c r="FL685" s="269"/>
      <c r="FM685" s="269"/>
      <c r="FN685" s="269"/>
      <c r="FO685" s="269"/>
      <c r="FP685" s="269"/>
      <c r="FQ685" s="269"/>
      <c r="FR685" s="269"/>
      <c r="FS685" s="269"/>
      <c r="FT685" s="269"/>
      <c r="FU685" s="269"/>
      <c r="FV685" s="269"/>
      <c r="FW685" s="269"/>
      <c r="FX685" s="269"/>
      <c r="FY685" s="269"/>
      <c r="FZ685" s="269"/>
      <c r="GA685" s="269"/>
      <c r="GB685" s="269"/>
      <c r="GC685" s="269"/>
      <c r="GD685" s="269"/>
      <c r="GE685" s="269"/>
      <c r="GF685" s="269"/>
      <c r="GG685" s="269"/>
      <c r="GH685" s="269"/>
      <c r="GI685" s="269"/>
      <c r="GJ685" s="269"/>
      <c r="GK685" s="269"/>
      <c r="GL685" s="269"/>
      <c r="GM685" s="269"/>
      <c r="GN685" s="269"/>
      <c r="GO685" s="269"/>
      <c r="GP685" s="269"/>
      <c r="GQ685" s="269"/>
      <c r="GR685" s="269"/>
      <c r="GS685" s="269"/>
      <c r="GT685" s="269"/>
      <c r="GU685" s="269"/>
      <c r="GV685" s="269"/>
      <c r="GW685" s="269"/>
      <c r="GX685" s="269"/>
      <c r="GY685" s="269"/>
      <c r="GZ685" s="269"/>
      <c r="HA685" s="269"/>
      <c r="HB685" s="269"/>
      <c r="HC685" s="269"/>
      <c r="HD685" s="269"/>
      <c r="HE685" s="269"/>
      <c r="HF685" s="269"/>
      <c r="HG685" s="269"/>
      <c r="HH685" s="269"/>
      <c r="HI685" s="269"/>
      <c r="HJ685" s="269"/>
      <c r="HK685" s="269"/>
      <c r="HL685" s="269"/>
      <c r="HM685" s="269"/>
      <c r="HN685" s="269"/>
      <c r="HO685" s="269"/>
      <c r="HP685" s="269"/>
      <c r="HQ685" s="269"/>
      <c r="HR685" s="269"/>
      <c r="HS685" s="269"/>
      <c r="HT685" s="269"/>
      <c r="HU685" s="269"/>
      <c r="HV685" s="269"/>
      <c r="HW685" s="269"/>
      <c r="HX685" s="269"/>
      <c r="HY685" s="269"/>
      <c r="HZ685" s="269"/>
      <c r="IA685" s="269"/>
      <c r="IB685" s="269"/>
      <c r="IC685" s="269"/>
      <c r="ID685" s="269"/>
      <c r="IE685" s="269"/>
      <c r="IF685" s="269"/>
      <c r="IG685" s="269"/>
      <c r="IH685" s="269"/>
      <c r="II685" s="269"/>
      <c r="IJ685" s="269"/>
      <c r="IK685" s="269"/>
      <c r="IL685" s="269"/>
      <c r="IM685" s="269"/>
      <c r="IN685" s="269"/>
      <c r="IO685" s="269"/>
      <c r="IP685" s="269"/>
      <c r="IQ685" s="269"/>
      <c r="IR685" s="269"/>
      <c r="IS685" s="269"/>
      <c r="IT685" s="269"/>
      <c r="IU685" s="269"/>
      <c r="IV685" s="269"/>
      <c r="IW685" s="269"/>
      <c r="IX685" s="269"/>
      <c r="IY685" s="269"/>
    </row>
    <row r="686" spans="1:259" s="848" customFormat="1" x14ac:dyDescent="0.2">
      <c r="A686" s="703" t="s">
        <v>38</v>
      </c>
      <c r="B686" s="764">
        <v>1.9622999999999999</v>
      </c>
      <c r="C686" s="708">
        <v>2.2586599999999999</v>
      </c>
      <c r="D686" s="708">
        <v>2.3047634217478805</v>
      </c>
      <c r="E686" s="709">
        <v>2.9780171501917012</v>
      </c>
      <c r="F686" s="915">
        <v>0.31848846227041755</v>
      </c>
      <c r="G686" s="707" t="s">
        <v>38</v>
      </c>
      <c r="I686" s="485"/>
      <c r="J686" s="485"/>
      <c r="K686" s="849"/>
      <c r="L686" s="164"/>
      <c r="M686" s="243"/>
      <c r="N686" s="243"/>
      <c r="O686" s="164"/>
      <c r="P686" s="243"/>
      <c r="Q686" s="243"/>
      <c r="R686" s="850"/>
      <c r="S686" s="243"/>
      <c r="T686" s="243"/>
      <c r="U686" s="164"/>
      <c r="V686" s="246"/>
      <c r="W686" s="246"/>
      <c r="X686" s="247"/>
      <c r="Y686" s="248"/>
      <c r="Z686" s="248"/>
      <c r="AA686" s="248"/>
      <c r="AB686" s="248"/>
      <c r="AC686" s="248"/>
      <c r="AD686" s="248"/>
      <c r="AE686" s="248"/>
      <c r="AF686" s="248"/>
      <c r="AG686" s="248"/>
      <c r="AH686" s="248"/>
      <c r="AI686" s="248"/>
      <c r="AJ686" s="248"/>
      <c r="AK686" s="248"/>
      <c r="AL686" s="248"/>
      <c r="AM686" s="248"/>
      <c r="AN686" s="248"/>
      <c r="AO686" s="248"/>
      <c r="AP686" s="248"/>
      <c r="AQ686" s="248"/>
      <c r="AR686" s="248"/>
      <c r="AS686" s="248"/>
      <c r="AT686" s="248"/>
      <c r="AU686" s="248"/>
      <c r="AV686" s="248"/>
      <c r="AW686" s="248"/>
      <c r="AX686" s="248"/>
      <c r="AY686" s="248"/>
      <c r="AZ686" s="248"/>
      <c r="BA686" s="248"/>
      <c r="BB686" s="248"/>
      <c r="BC686" s="248"/>
      <c r="BD686" s="248"/>
      <c r="BE686" s="248"/>
      <c r="BF686" s="248"/>
      <c r="BG686" s="248"/>
      <c r="BH686" s="248"/>
      <c r="BI686" s="248"/>
      <c r="BJ686" s="248"/>
      <c r="BK686" s="248"/>
      <c r="BL686" s="248"/>
      <c r="BM686" s="248"/>
      <c r="BN686" s="248"/>
      <c r="BO686" s="248"/>
      <c r="BP686" s="248"/>
      <c r="BQ686" s="248"/>
      <c r="BR686" s="248"/>
      <c r="BS686" s="248"/>
      <c r="BT686" s="248"/>
      <c r="BU686" s="248"/>
      <c r="BV686" s="248"/>
      <c r="BW686" s="248"/>
      <c r="BX686" s="248"/>
      <c r="BY686" s="248"/>
      <c r="BZ686" s="248"/>
      <c r="CA686" s="248"/>
      <c r="CB686" s="248"/>
      <c r="CC686" s="248"/>
      <c r="CD686" s="248"/>
      <c r="CE686" s="248"/>
      <c r="CF686" s="248"/>
      <c r="CG686" s="248"/>
      <c r="CH686" s="248"/>
      <c r="CI686" s="248"/>
      <c r="CJ686" s="248"/>
      <c r="CK686" s="248"/>
      <c r="CL686" s="248"/>
      <c r="CM686" s="248"/>
      <c r="CN686" s="248"/>
      <c r="CO686" s="248"/>
      <c r="CP686" s="248"/>
      <c r="CQ686" s="248"/>
      <c r="CR686" s="248"/>
      <c r="CS686" s="248"/>
      <c r="CT686" s="248"/>
      <c r="CU686" s="248"/>
      <c r="CV686" s="248"/>
      <c r="CW686" s="248"/>
      <c r="CX686" s="248"/>
      <c r="CY686" s="248"/>
      <c r="CZ686" s="248"/>
      <c r="DA686" s="248"/>
      <c r="DB686" s="248"/>
      <c r="DC686" s="248"/>
      <c r="DD686" s="248"/>
      <c r="DE686" s="248"/>
      <c r="DF686" s="248"/>
      <c r="DG686" s="248"/>
      <c r="DH686" s="248"/>
      <c r="DI686" s="248"/>
      <c r="DJ686" s="248"/>
      <c r="DK686" s="248"/>
      <c r="DL686" s="248"/>
      <c r="DM686" s="248"/>
      <c r="DN686" s="248"/>
      <c r="DO686" s="248"/>
      <c r="DP686" s="248"/>
      <c r="DQ686" s="248"/>
      <c r="DR686" s="248"/>
      <c r="DS686" s="248"/>
      <c r="DT686" s="248"/>
      <c r="DU686" s="248"/>
      <c r="DV686" s="248"/>
      <c r="DW686" s="248"/>
      <c r="DX686" s="248"/>
      <c r="DY686" s="248"/>
      <c r="DZ686" s="248"/>
      <c r="EA686" s="248"/>
      <c r="EB686" s="248"/>
      <c r="EC686" s="248"/>
      <c r="ED686" s="248"/>
      <c r="EE686" s="248"/>
      <c r="EF686" s="248"/>
      <c r="EG686" s="248"/>
      <c r="EH686" s="248"/>
      <c r="EI686" s="248"/>
      <c r="EJ686" s="248"/>
      <c r="EK686" s="248"/>
      <c r="EL686" s="248"/>
      <c r="EM686" s="248"/>
      <c r="EN686" s="248"/>
      <c r="EO686" s="248"/>
      <c r="EP686" s="248"/>
      <c r="EQ686" s="248"/>
      <c r="ER686" s="248"/>
      <c r="ES686" s="248"/>
      <c r="ET686" s="248"/>
      <c r="EU686" s="248"/>
      <c r="EV686" s="248"/>
      <c r="EW686" s="248"/>
      <c r="EX686" s="248"/>
      <c r="EY686" s="248"/>
      <c r="EZ686" s="248"/>
      <c r="FA686" s="248"/>
      <c r="FB686" s="248"/>
      <c r="FC686" s="248"/>
      <c r="FD686" s="248"/>
      <c r="FE686" s="248"/>
      <c r="FF686" s="248"/>
      <c r="FG686" s="248"/>
      <c r="FH686" s="248"/>
      <c r="FI686" s="248"/>
      <c r="FJ686" s="248"/>
      <c r="FK686" s="248"/>
      <c r="FL686" s="248"/>
      <c r="FM686" s="248"/>
      <c r="FN686" s="248"/>
      <c r="FO686" s="248"/>
      <c r="FP686" s="248"/>
      <c r="FQ686" s="248"/>
      <c r="FR686" s="248"/>
      <c r="FS686" s="248"/>
      <c r="FT686" s="248"/>
      <c r="FU686" s="248"/>
      <c r="FV686" s="248"/>
      <c r="FW686" s="248"/>
      <c r="FX686" s="248"/>
      <c r="FY686" s="248"/>
      <c r="FZ686" s="248"/>
      <c r="GA686" s="248"/>
      <c r="GB686" s="248"/>
      <c r="GC686" s="248"/>
      <c r="GD686" s="248"/>
      <c r="GE686" s="248"/>
      <c r="GF686" s="248"/>
      <c r="GG686" s="248"/>
      <c r="GH686" s="248"/>
      <c r="GI686" s="248"/>
      <c r="GJ686" s="248"/>
      <c r="GK686" s="248"/>
      <c r="GL686" s="248"/>
      <c r="GM686" s="248"/>
      <c r="GN686" s="248"/>
      <c r="GO686" s="248"/>
      <c r="GP686" s="248"/>
      <c r="GQ686" s="248"/>
      <c r="GR686" s="248"/>
      <c r="GS686" s="248"/>
      <c r="GT686" s="248"/>
      <c r="GU686" s="248"/>
      <c r="GV686" s="248"/>
      <c r="GW686" s="248"/>
      <c r="GX686" s="248"/>
      <c r="GY686" s="248"/>
      <c r="GZ686" s="248"/>
      <c r="HA686" s="248"/>
      <c r="HB686" s="248"/>
      <c r="HC686" s="248"/>
      <c r="HD686" s="248"/>
      <c r="HE686" s="248"/>
      <c r="HF686" s="248"/>
      <c r="HG686" s="248"/>
      <c r="HH686" s="248"/>
      <c r="HI686" s="248"/>
      <c r="HJ686" s="248"/>
      <c r="HK686" s="248"/>
      <c r="HL686" s="248"/>
      <c r="HM686" s="248"/>
      <c r="HN686" s="248"/>
      <c r="HO686" s="248"/>
      <c r="HP686" s="248"/>
      <c r="HQ686" s="248"/>
      <c r="HR686" s="248"/>
      <c r="HS686" s="248"/>
      <c r="HT686" s="248"/>
      <c r="HU686" s="248"/>
      <c r="HV686" s="248"/>
      <c r="HW686" s="248"/>
      <c r="HX686" s="248"/>
      <c r="HY686" s="248"/>
      <c r="HZ686" s="248"/>
      <c r="IA686" s="248"/>
      <c r="IB686" s="248"/>
      <c r="IC686" s="248"/>
      <c r="ID686" s="248"/>
      <c r="IE686" s="248"/>
      <c r="IF686" s="248"/>
      <c r="IG686" s="248"/>
      <c r="IH686" s="248"/>
      <c r="II686" s="248"/>
      <c r="IJ686" s="248"/>
      <c r="IK686" s="248"/>
      <c r="IL686" s="248"/>
      <c r="IM686" s="248"/>
      <c r="IN686" s="248"/>
      <c r="IO686" s="248"/>
      <c r="IP686" s="248"/>
      <c r="IQ686" s="248"/>
      <c r="IR686" s="248"/>
      <c r="IS686" s="248"/>
      <c r="IT686" s="248"/>
      <c r="IU686" s="248"/>
      <c r="IV686" s="248"/>
      <c r="IW686" s="248"/>
      <c r="IX686" s="248"/>
      <c r="IY686" s="248"/>
    </row>
    <row r="687" spans="1:259" s="848" customFormat="1" x14ac:dyDescent="0.2">
      <c r="A687" s="703" t="s">
        <v>39</v>
      </c>
      <c r="B687" s="764">
        <v>1.210488</v>
      </c>
      <c r="C687" s="708">
        <v>1.3932639999999998</v>
      </c>
      <c r="D687" s="708">
        <v>1.7247634217478804</v>
      </c>
      <c r="E687" s="709">
        <v>1.9511552333917013</v>
      </c>
      <c r="F687" s="915">
        <v>0.40042033196271598</v>
      </c>
      <c r="G687" s="707" t="s">
        <v>39</v>
      </c>
      <c r="I687" s="485"/>
      <c r="J687" s="485"/>
      <c r="K687" s="849"/>
      <c r="L687" s="164"/>
      <c r="M687" s="243"/>
      <c r="N687" s="243"/>
      <c r="O687" s="164"/>
      <c r="P687" s="243"/>
      <c r="Q687" s="243"/>
      <c r="R687" s="850"/>
      <c r="S687" s="243"/>
      <c r="T687" s="243"/>
      <c r="U687" s="164"/>
      <c r="V687" s="246"/>
      <c r="W687" s="246"/>
      <c r="X687" s="247"/>
      <c r="Y687" s="248"/>
      <c r="Z687" s="248"/>
      <c r="AA687" s="248"/>
      <c r="AB687" s="248"/>
      <c r="AC687" s="248"/>
      <c r="AD687" s="248"/>
      <c r="AE687" s="248"/>
      <c r="AF687" s="248"/>
      <c r="AG687" s="248"/>
      <c r="AH687" s="248"/>
      <c r="AI687" s="248"/>
      <c r="AJ687" s="248"/>
      <c r="AK687" s="248"/>
      <c r="AL687" s="248"/>
      <c r="AM687" s="248"/>
      <c r="AN687" s="248"/>
      <c r="AO687" s="248"/>
      <c r="AP687" s="248"/>
      <c r="AQ687" s="248"/>
      <c r="AR687" s="248"/>
      <c r="AS687" s="248"/>
      <c r="AT687" s="248"/>
      <c r="AU687" s="248"/>
      <c r="AV687" s="248"/>
      <c r="AW687" s="248"/>
      <c r="AX687" s="248"/>
      <c r="AY687" s="248"/>
      <c r="AZ687" s="248"/>
      <c r="BA687" s="248"/>
      <c r="BB687" s="248"/>
      <c r="BC687" s="248"/>
      <c r="BD687" s="248"/>
      <c r="BE687" s="248"/>
      <c r="BF687" s="248"/>
      <c r="BG687" s="248"/>
      <c r="BH687" s="248"/>
      <c r="BI687" s="248"/>
      <c r="BJ687" s="248"/>
      <c r="BK687" s="248"/>
      <c r="BL687" s="248"/>
      <c r="BM687" s="248"/>
      <c r="BN687" s="248"/>
      <c r="BO687" s="248"/>
      <c r="BP687" s="248"/>
      <c r="BQ687" s="248"/>
      <c r="BR687" s="248"/>
      <c r="BS687" s="248"/>
      <c r="BT687" s="248"/>
      <c r="BU687" s="248"/>
      <c r="BV687" s="248"/>
      <c r="BW687" s="248"/>
      <c r="BX687" s="248"/>
      <c r="BY687" s="248"/>
      <c r="BZ687" s="248"/>
      <c r="CA687" s="248"/>
      <c r="CB687" s="248"/>
      <c r="CC687" s="248"/>
      <c r="CD687" s="248"/>
      <c r="CE687" s="248"/>
      <c r="CF687" s="248"/>
      <c r="CG687" s="248"/>
      <c r="CH687" s="248"/>
      <c r="CI687" s="248"/>
      <c r="CJ687" s="248"/>
      <c r="CK687" s="248"/>
      <c r="CL687" s="248"/>
      <c r="CM687" s="248"/>
      <c r="CN687" s="248"/>
      <c r="CO687" s="248"/>
      <c r="CP687" s="248"/>
      <c r="CQ687" s="248"/>
      <c r="CR687" s="248"/>
      <c r="CS687" s="248"/>
      <c r="CT687" s="248"/>
      <c r="CU687" s="248"/>
      <c r="CV687" s="248"/>
      <c r="CW687" s="248"/>
      <c r="CX687" s="248"/>
      <c r="CY687" s="248"/>
      <c r="CZ687" s="248"/>
      <c r="DA687" s="248"/>
      <c r="DB687" s="248"/>
      <c r="DC687" s="248"/>
      <c r="DD687" s="248"/>
      <c r="DE687" s="248"/>
      <c r="DF687" s="248"/>
      <c r="DG687" s="248"/>
      <c r="DH687" s="248"/>
      <c r="DI687" s="248"/>
      <c r="DJ687" s="248"/>
      <c r="DK687" s="248"/>
      <c r="DL687" s="248"/>
      <c r="DM687" s="248"/>
      <c r="DN687" s="248"/>
      <c r="DO687" s="248"/>
      <c r="DP687" s="248"/>
      <c r="DQ687" s="248"/>
      <c r="DR687" s="248"/>
      <c r="DS687" s="248"/>
      <c r="DT687" s="248"/>
      <c r="DU687" s="248"/>
      <c r="DV687" s="248"/>
      <c r="DW687" s="248"/>
      <c r="DX687" s="248"/>
      <c r="DY687" s="248"/>
      <c r="DZ687" s="248"/>
      <c r="EA687" s="248"/>
      <c r="EB687" s="248"/>
      <c r="EC687" s="248"/>
      <c r="ED687" s="248"/>
      <c r="EE687" s="248"/>
      <c r="EF687" s="248"/>
      <c r="EG687" s="248"/>
      <c r="EH687" s="248"/>
      <c r="EI687" s="248"/>
      <c r="EJ687" s="248"/>
      <c r="EK687" s="248"/>
      <c r="EL687" s="248"/>
      <c r="EM687" s="248"/>
      <c r="EN687" s="248"/>
      <c r="EO687" s="248"/>
      <c r="EP687" s="248"/>
      <c r="EQ687" s="248"/>
      <c r="ER687" s="248"/>
      <c r="ES687" s="248"/>
      <c r="ET687" s="248"/>
      <c r="EU687" s="248"/>
      <c r="EV687" s="248"/>
      <c r="EW687" s="248"/>
      <c r="EX687" s="248"/>
      <c r="EY687" s="248"/>
      <c r="EZ687" s="248"/>
      <c r="FA687" s="248"/>
      <c r="FB687" s="248"/>
      <c r="FC687" s="248"/>
      <c r="FD687" s="248"/>
      <c r="FE687" s="248"/>
      <c r="FF687" s="248"/>
      <c r="FG687" s="248"/>
      <c r="FH687" s="248"/>
      <c r="FI687" s="248"/>
      <c r="FJ687" s="248"/>
      <c r="FK687" s="248"/>
      <c r="FL687" s="248"/>
      <c r="FM687" s="248"/>
      <c r="FN687" s="248"/>
      <c r="FO687" s="248"/>
      <c r="FP687" s="248"/>
      <c r="FQ687" s="248"/>
      <c r="FR687" s="248"/>
      <c r="FS687" s="248"/>
      <c r="FT687" s="248"/>
      <c r="FU687" s="248"/>
      <c r="FV687" s="248"/>
      <c r="FW687" s="248"/>
      <c r="FX687" s="248"/>
      <c r="FY687" s="248"/>
      <c r="FZ687" s="248"/>
      <c r="GA687" s="248"/>
      <c r="GB687" s="248"/>
      <c r="GC687" s="248"/>
      <c r="GD687" s="248"/>
      <c r="GE687" s="248"/>
      <c r="GF687" s="248"/>
      <c r="GG687" s="248"/>
      <c r="GH687" s="248"/>
      <c r="GI687" s="248"/>
      <c r="GJ687" s="248"/>
      <c r="GK687" s="248"/>
      <c r="GL687" s="248"/>
      <c r="GM687" s="248"/>
      <c r="GN687" s="248"/>
      <c r="GO687" s="248"/>
      <c r="GP687" s="248"/>
      <c r="GQ687" s="248"/>
      <c r="GR687" s="248"/>
      <c r="GS687" s="248"/>
      <c r="GT687" s="248"/>
      <c r="GU687" s="248"/>
      <c r="GV687" s="248"/>
      <c r="GW687" s="248"/>
      <c r="GX687" s="248"/>
      <c r="GY687" s="248"/>
      <c r="GZ687" s="248"/>
      <c r="HA687" s="248"/>
      <c r="HB687" s="248"/>
      <c r="HC687" s="248"/>
      <c r="HD687" s="248"/>
      <c r="HE687" s="248"/>
      <c r="HF687" s="248"/>
      <c r="HG687" s="248"/>
      <c r="HH687" s="248"/>
      <c r="HI687" s="248"/>
      <c r="HJ687" s="248"/>
      <c r="HK687" s="248"/>
      <c r="HL687" s="248"/>
      <c r="HM687" s="248"/>
      <c r="HN687" s="248"/>
      <c r="HO687" s="248"/>
      <c r="HP687" s="248"/>
      <c r="HQ687" s="248"/>
      <c r="HR687" s="248"/>
      <c r="HS687" s="248"/>
      <c r="HT687" s="248"/>
      <c r="HU687" s="248"/>
      <c r="HV687" s="248"/>
      <c r="HW687" s="248"/>
      <c r="HX687" s="248"/>
      <c r="HY687" s="248"/>
      <c r="HZ687" s="248"/>
      <c r="IA687" s="248"/>
      <c r="IB687" s="248"/>
      <c r="IC687" s="248"/>
      <c r="ID687" s="248"/>
      <c r="IE687" s="248"/>
      <c r="IF687" s="248"/>
      <c r="IG687" s="248"/>
      <c r="IH687" s="248"/>
      <c r="II687" s="248"/>
      <c r="IJ687" s="248"/>
      <c r="IK687" s="248"/>
      <c r="IL687" s="248"/>
      <c r="IM687" s="248"/>
      <c r="IN687" s="248"/>
      <c r="IO687" s="248"/>
      <c r="IP687" s="248"/>
      <c r="IQ687" s="248"/>
      <c r="IR687" s="248"/>
      <c r="IS687" s="248"/>
      <c r="IT687" s="248"/>
      <c r="IU687" s="248"/>
      <c r="IV687" s="248"/>
      <c r="IW687" s="248"/>
      <c r="IX687" s="248"/>
      <c r="IY687" s="248"/>
    </row>
    <row r="688" spans="1:259" s="848" customFormat="1" x14ac:dyDescent="0.2">
      <c r="A688" s="703" t="s">
        <v>40</v>
      </c>
      <c r="B688" s="764">
        <v>0.86217200000000005</v>
      </c>
      <c r="C688" s="708">
        <v>0.99224800000000002</v>
      </c>
      <c r="D688" s="708">
        <v>1.2562634217478803</v>
      </c>
      <c r="E688" s="709">
        <v>1.400084487258368</v>
      </c>
      <c r="F688" s="915">
        <v>0.41102273550399493</v>
      </c>
      <c r="G688" s="707" t="s">
        <v>40</v>
      </c>
      <c r="I688" s="485"/>
      <c r="J688" s="485"/>
      <c r="K688" s="849"/>
      <c r="L688" s="164"/>
      <c r="M688" s="243"/>
      <c r="N688" s="243"/>
      <c r="O688" s="164"/>
      <c r="P688" s="243"/>
      <c r="Q688" s="243"/>
      <c r="R688" s="850"/>
      <c r="S688" s="243"/>
      <c r="T688" s="243"/>
      <c r="U688" s="164"/>
      <c r="V688" s="246"/>
      <c r="W688" s="246"/>
      <c r="X688" s="247"/>
      <c r="Y688" s="248"/>
      <c r="Z688" s="248"/>
      <c r="AA688" s="248"/>
      <c r="AB688" s="248"/>
      <c r="AC688" s="248"/>
      <c r="AD688" s="248"/>
      <c r="AE688" s="248"/>
      <c r="AF688" s="248"/>
      <c r="AG688" s="248"/>
      <c r="AH688" s="248"/>
      <c r="AI688" s="248"/>
      <c r="AJ688" s="248"/>
      <c r="AK688" s="248"/>
      <c r="AL688" s="248"/>
      <c r="AM688" s="248"/>
      <c r="AN688" s="248"/>
      <c r="AO688" s="248"/>
      <c r="AP688" s="248"/>
      <c r="AQ688" s="248"/>
      <c r="AR688" s="248"/>
      <c r="AS688" s="248"/>
      <c r="AT688" s="248"/>
      <c r="AU688" s="248"/>
      <c r="AV688" s="248"/>
      <c r="AW688" s="248"/>
      <c r="AX688" s="248"/>
      <c r="AY688" s="248"/>
      <c r="AZ688" s="248"/>
      <c r="BA688" s="248"/>
      <c r="BB688" s="248"/>
      <c r="BC688" s="248"/>
      <c r="BD688" s="248"/>
      <c r="BE688" s="248"/>
      <c r="BF688" s="248"/>
      <c r="BG688" s="248"/>
      <c r="BH688" s="248"/>
      <c r="BI688" s="248"/>
      <c r="BJ688" s="248"/>
      <c r="BK688" s="248"/>
      <c r="BL688" s="248"/>
      <c r="BM688" s="248"/>
      <c r="BN688" s="248"/>
      <c r="BO688" s="248"/>
      <c r="BP688" s="248"/>
      <c r="BQ688" s="248"/>
      <c r="BR688" s="248"/>
      <c r="BS688" s="248"/>
      <c r="BT688" s="248"/>
      <c r="BU688" s="248"/>
      <c r="BV688" s="248"/>
      <c r="BW688" s="248"/>
      <c r="BX688" s="248"/>
      <c r="BY688" s="248"/>
      <c r="BZ688" s="248"/>
      <c r="CA688" s="248"/>
      <c r="CB688" s="248"/>
      <c r="CC688" s="248"/>
      <c r="CD688" s="248"/>
      <c r="CE688" s="248"/>
      <c r="CF688" s="248"/>
      <c r="CG688" s="248"/>
      <c r="CH688" s="248"/>
      <c r="CI688" s="248"/>
      <c r="CJ688" s="248"/>
      <c r="CK688" s="248"/>
      <c r="CL688" s="248"/>
      <c r="CM688" s="248"/>
      <c r="CN688" s="248"/>
      <c r="CO688" s="248"/>
      <c r="CP688" s="248"/>
      <c r="CQ688" s="248"/>
      <c r="CR688" s="248"/>
      <c r="CS688" s="248"/>
      <c r="CT688" s="248"/>
      <c r="CU688" s="248"/>
      <c r="CV688" s="248"/>
      <c r="CW688" s="248"/>
      <c r="CX688" s="248"/>
      <c r="CY688" s="248"/>
      <c r="CZ688" s="248"/>
      <c r="DA688" s="248"/>
      <c r="DB688" s="248"/>
      <c r="DC688" s="248"/>
      <c r="DD688" s="248"/>
      <c r="DE688" s="248"/>
      <c r="DF688" s="248"/>
      <c r="DG688" s="248"/>
      <c r="DH688" s="248"/>
      <c r="DI688" s="248"/>
      <c r="DJ688" s="248"/>
      <c r="DK688" s="248"/>
      <c r="DL688" s="248"/>
      <c r="DM688" s="248"/>
      <c r="DN688" s="248"/>
      <c r="DO688" s="248"/>
      <c r="DP688" s="248"/>
      <c r="DQ688" s="248"/>
      <c r="DR688" s="248"/>
      <c r="DS688" s="248"/>
      <c r="DT688" s="248"/>
      <c r="DU688" s="248"/>
      <c r="DV688" s="248"/>
      <c r="DW688" s="248"/>
      <c r="DX688" s="248"/>
      <c r="DY688" s="248"/>
      <c r="DZ688" s="248"/>
      <c r="EA688" s="248"/>
      <c r="EB688" s="248"/>
      <c r="EC688" s="248"/>
      <c r="ED688" s="248"/>
      <c r="EE688" s="248"/>
      <c r="EF688" s="248"/>
      <c r="EG688" s="248"/>
      <c r="EH688" s="248"/>
      <c r="EI688" s="248"/>
      <c r="EJ688" s="248"/>
      <c r="EK688" s="248"/>
      <c r="EL688" s="248"/>
      <c r="EM688" s="248"/>
      <c r="EN688" s="248"/>
      <c r="EO688" s="248"/>
      <c r="EP688" s="248"/>
      <c r="EQ688" s="248"/>
      <c r="ER688" s="248"/>
      <c r="ES688" s="248"/>
      <c r="ET688" s="248"/>
      <c r="EU688" s="248"/>
      <c r="EV688" s="248"/>
      <c r="EW688" s="248"/>
      <c r="EX688" s="248"/>
      <c r="EY688" s="248"/>
      <c r="EZ688" s="248"/>
      <c r="FA688" s="248"/>
      <c r="FB688" s="248"/>
      <c r="FC688" s="248"/>
      <c r="FD688" s="248"/>
      <c r="FE688" s="248"/>
      <c r="FF688" s="248"/>
      <c r="FG688" s="248"/>
      <c r="FH688" s="248"/>
      <c r="FI688" s="248"/>
      <c r="FJ688" s="248"/>
      <c r="FK688" s="248"/>
      <c r="FL688" s="248"/>
      <c r="FM688" s="248"/>
      <c r="FN688" s="248"/>
      <c r="FO688" s="248"/>
      <c r="FP688" s="248"/>
      <c r="FQ688" s="248"/>
      <c r="FR688" s="248"/>
      <c r="FS688" s="248"/>
      <c r="FT688" s="248"/>
      <c r="FU688" s="248"/>
      <c r="FV688" s="248"/>
      <c r="FW688" s="248"/>
      <c r="FX688" s="248"/>
      <c r="FY688" s="248"/>
      <c r="FZ688" s="248"/>
      <c r="GA688" s="248"/>
      <c r="GB688" s="248"/>
      <c r="GC688" s="248"/>
      <c r="GD688" s="248"/>
      <c r="GE688" s="248"/>
      <c r="GF688" s="248"/>
      <c r="GG688" s="248"/>
      <c r="GH688" s="248"/>
      <c r="GI688" s="248"/>
      <c r="GJ688" s="248"/>
      <c r="GK688" s="248"/>
      <c r="GL688" s="248"/>
      <c r="GM688" s="248"/>
      <c r="GN688" s="248"/>
      <c r="GO688" s="248"/>
      <c r="GP688" s="248"/>
      <c r="GQ688" s="248"/>
      <c r="GR688" s="248"/>
      <c r="GS688" s="248"/>
      <c r="GT688" s="248"/>
      <c r="GU688" s="248"/>
      <c r="GV688" s="248"/>
      <c r="GW688" s="248"/>
      <c r="GX688" s="248"/>
      <c r="GY688" s="248"/>
      <c r="GZ688" s="248"/>
      <c r="HA688" s="248"/>
      <c r="HB688" s="248"/>
      <c r="HC688" s="248"/>
      <c r="HD688" s="248"/>
      <c r="HE688" s="248"/>
      <c r="HF688" s="248"/>
      <c r="HG688" s="248"/>
      <c r="HH688" s="248"/>
      <c r="HI688" s="248"/>
      <c r="HJ688" s="248"/>
      <c r="HK688" s="248"/>
      <c r="HL688" s="248"/>
      <c r="HM688" s="248"/>
      <c r="HN688" s="248"/>
      <c r="HO688" s="248"/>
      <c r="HP688" s="248"/>
      <c r="HQ688" s="248"/>
      <c r="HR688" s="248"/>
      <c r="HS688" s="248"/>
      <c r="HT688" s="248"/>
      <c r="HU688" s="248"/>
      <c r="HV688" s="248"/>
      <c r="HW688" s="248"/>
      <c r="HX688" s="248"/>
      <c r="HY688" s="248"/>
      <c r="HZ688" s="248"/>
      <c r="IA688" s="248"/>
      <c r="IB688" s="248"/>
      <c r="IC688" s="248"/>
      <c r="ID688" s="248"/>
      <c r="IE688" s="248"/>
      <c r="IF688" s="248"/>
      <c r="IG688" s="248"/>
      <c r="IH688" s="248"/>
      <c r="II688" s="248"/>
      <c r="IJ688" s="248"/>
      <c r="IK688" s="248"/>
      <c r="IL688" s="248"/>
      <c r="IM688" s="248"/>
      <c r="IN688" s="248"/>
      <c r="IO688" s="248"/>
      <c r="IP688" s="248"/>
      <c r="IQ688" s="248"/>
      <c r="IR688" s="248"/>
      <c r="IS688" s="248"/>
      <c r="IT688" s="248"/>
      <c r="IU688" s="248"/>
      <c r="IV688" s="248"/>
      <c r="IW688" s="248"/>
      <c r="IX688" s="248"/>
      <c r="IY688" s="248"/>
    </row>
    <row r="689" spans="1:259" s="845" customFormat="1" ht="25.5" x14ac:dyDescent="0.2">
      <c r="A689" s="723" t="s">
        <v>1030</v>
      </c>
      <c r="B689" s="763"/>
      <c r="C689" s="700"/>
      <c r="D689" s="700"/>
      <c r="E689" s="701"/>
      <c r="F689" s="915" t="s">
        <v>571</v>
      </c>
      <c r="G689" s="702" t="s">
        <v>1030</v>
      </c>
      <c r="I689" s="846"/>
      <c r="J689" s="846"/>
      <c r="K689" s="486"/>
      <c r="L689" s="244"/>
      <c r="M689" s="847"/>
      <c r="N689" s="847"/>
      <c r="O689" s="244"/>
      <c r="P689" s="847"/>
      <c r="Q689" s="847"/>
      <c r="R689" s="487"/>
      <c r="S689" s="847"/>
      <c r="T689" s="847"/>
      <c r="U689" s="244"/>
      <c r="V689" s="245"/>
      <c r="W689" s="245"/>
      <c r="X689" s="637"/>
      <c r="Y689" s="269"/>
      <c r="Z689" s="269"/>
      <c r="AA689" s="269"/>
      <c r="AB689" s="269"/>
      <c r="AC689" s="269"/>
      <c r="AD689" s="269"/>
      <c r="AE689" s="269"/>
      <c r="AF689" s="269"/>
      <c r="AG689" s="269"/>
      <c r="AH689" s="269"/>
      <c r="AI689" s="269"/>
      <c r="AJ689" s="269"/>
      <c r="AK689" s="269"/>
      <c r="AL689" s="269"/>
      <c r="AM689" s="269"/>
      <c r="AN689" s="269"/>
      <c r="AO689" s="269"/>
      <c r="AP689" s="269"/>
      <c r="AQ689" s="269"/>
      <c r="AR689" s="269"/>
      <c r="AS689" s="269"/>
      <c r="AT689" s="269"/>
      <c r="AU689" s="269"/>
      <c r="AV689" s="269"/>
      <c r="AW689" s="269"/>
      <c r="AX689" s="269"/>
      <c r="AY689" s="269"/>
      <c r="AZ689" s="269"/>
      <c r="BA689" s="269"/>
      <c r="BB689" s="269"/>
      <c r="BC689" s="269"/>
      <c r="BD689" s="269"/>
      <c r="BE689" s="269"/>
      <c r="BF689" s="269"/>
      <c r="BG689" s="269"/>
      <c r="BH689" s="269"/>
      <c r="BI689" s="269"/>
      <c r="BJ689" s="269"/>
      <c r="BK689" s="269"/>
      <c r="BL689" s="269"/>
      <c r="BM689" s="269"/>
      <c r="BN689" s="269"/>
      <c r="BO689" s="269"/>
      <c r="BP689" s="269"/>
      <c r="BQ689" s="269"/>
      <c r="BR689" s="269"/>
      <c r="BS689" s="269"/>
      <c r="BT689" s="269"/>
      <c r="BU689" s="269"/>
      <c r="BV689" s="269"/>
      <c r="BW689" s="269"/>
      <c r="BX689" s="269"/>
      <c r="BY689" s="269"/>
      <c r="BZ689" s="269"/>
      <c r="CA689" s="269"/>
      <c r="CB689" s="269"/>
      <c r="CC689" s="269"/>
      <c r="CD689" s="269"/>
      <c r="CE689" s="269"/>
      <c r="CF689" s="269"/>
      <c r="CG689" s="269"/>
      <c r="CH689" s="269"/>
      <c r="CI689" s="269"/>
      <c r="CJ689" s="269"/>
      <c r="CK689" s="269"/>
      <c r="CL689" s="269"/>
      <c r="CM689" s="269"/>
      <c r="CN689" s="269"/>
      <c r="CO689" s="269"/>
      <c r="CP689" s="269"/>
      <c r="CQ689" s="269"/>
      <c r="CR689" s="269"/>
      <c r="CS689" s="269"/>
      <c r="CT689" s="269"/>
      <c r="CU689" s="269"/>
      <c r="CV689" s="269"/>
      <c r="CW689" s="269"/>
      <c r="CX689" s="269"/>
      <c r="CY689" s="269"/>
      <c r="CZ689" s="269"/>
      <c r="DA689" s="269"/>
      <c r="DB689" s="269"/>
      <c r="DC689" s="269"/>
      <c r="DD689" s="269"/>
      <c r="DE689" s="269"/>
      <c r="DF689" s="269"/>
      <c r="DG689" s="269"/>
      <c r="DH689" s="269"/>
      <c r="DI689" s="269"/>
      <c r="DJ689" s="269"/>
      <c r="DK689" s="269"/>
      <c r="DL689" s="269"/>
      <c r="DM689" s="269"/>
      <c r="DN689" s="269"/>
      <c r="DO689" s="269"/>
      <c r="DP689" s="269"/>
      <c r="DQ689" s="269"/>
      <c r="DR689" s="269"/>
      <c r="DS689" s="269"/>
      <c r="DT689" s="269"/>
      <c r="DU689" s="269"/>
      <c r="DV689" s="269"/>
      <c r="DW689" s="269"/>
      <c r="DX689" s="269"/>
      <c r="DY689" s="269"/>
      <c r="DZ689" s="269"/>
      <c r="EA689" s="269"/>
      <c r="EB689" s="269"/>
      <c r="EC689" s="269"/>
      <c r="ED689" s="269"/>
      <c r="EE689" s="269"/>
      <c r="EF689" s="269"/>
      <c r="EG689" s="269"/>
      <c r="EH689" s="269"/>
      <c r="EI689" s="269"/>
      <c r="EJ689" s="269"/>
      <c r="EK689" s="269"/>
      <c r="EL689" s="269"/>
      <c r="EM689" s="269"/>
      <c r="EN689" s="269"/>
      <c r="EO689" s="269"/>
      <c r="EP689" s="269"/>
      <c r="EQ689" s="269"/>
      <c r="ER689" s="269"/>
      <c r="ES689" s="269"/>
      <c r="ET689" s="269"/>
      <c r="EU689" s="269"/>
      <c r="EV689" s="269"/>
      <c r="EW689" s="269"/>
      <c r="EX689" s="269"/>
      <c r="EY689" s="269"/>
      <c r="EZ689" s="269"/>
      <c r="FA689" s="269"/>
      <c r="FB689" s="269"/>
      <c r="FC689" s="269"/>
      <c r="FD689" s="269"/>
      <c r="FE689" s="269"/>
      <c r="FF689" s="269"/>
      <c r="FG689" s="269"/>
      <c r="FH689" s="269"/>
      <c r="FI689" s="269"/>
      <c r="FJ689" s="269"/>
      <c r="FK689" s="269"/>
      <c r="FL689" s="269"/>
      <c r="FM689" s="269"/>
      <c r="FN689" s="269"/>
      <c r="FO689" s="269"/>
      <c r="FP689" s="269"/>
      <c r="FQ689" s="269"/>
      <c r="FR689" s="269"/>
      <c r="FS689" s="269"/>
      <c r="FT689" s="269"/>
      <c r="FU689" s="269"/>
      <c r="FV689" s="269"/>
      <c r="FW689" s="269"/>
      <c r="FX689" s="269"/>
      <c r="FY689" s="269"/>
      <c r="FZ689" s="269"/>
      <c r="GA689" s="269"/>
      <c r="GB689" s="269"/>
      <c r="GC689" s="269"/>
      <c r="GD689" s="269"/>
      <c r="GE689" s="269"/>
      <c r="GF689" s="269"/>
      <c r="GG689" s="269"/>
      <c r="GH689" s="269"/>
      <c r="GI689" s="269"/>
      <c r="GJ689" s="269"/>
      <c r="GK689" s="269"/>
      <c r="GL689" s="269"/>
      <c r="GM689" s="269"/>
      <c r="GN689" s="269"/>
      <c r="GO689" s="269"/>
      <c r="GP689" s="269"/>
      <c r="GQ689" s="269"/>
      <c r="GR689" s="269"/>
      <c r="GS689" s="269"/>
      <c r="GT689" s="269"/>
      <c r="GU689" s="269"/>
      <c r="GV689" s="269"/>
      <c r="GW689" s="269"/>
      <c r="GX689" s="269"/>
      <c r="GY689" s="269"/>
      <c r="GZ689" s="269"/>
      <c r="HA689" s="269"/>
      <c r="HB689" s="269"/>
      <c r="HC689" s="269"/>
      <c r="HD689" s="269"/>
      <c r="HE689" s="269"/>
      <c r="HF689" s="269"/>
      <c r="HG689" s="269"/>
      <c r="HH689" s="269"/>
      <c r="HI689" s="269"/>
      <c r="HJ689" s="269"/>
      <c r="HK689" s="269"/>
      <c r="HL689" s="269"/>
      <c r="HM689" s="269"/>
      <c r="HN689" s="269"/>
      <c r="HO689" s="269"/>
      <c r="HP689" s="269"/>
      <c r="HQ689" s="269"/>
      <c r="HR689" s="269"/>
      <c r="HS689" s="269"/>
      <c r="HT689" s="269"/>
      <c r="HU689" s="269"/>
      <c r="HV689" s="269"/>
      <c r="HW689" s="269"/>
      <c r="HX689" s="269"/>
      <c r="HY689" s="269"/>
      <c r="HZ689" s="269"/>
      <c r="IA689" s="269"/>
      <c r="IB689" s="269"/>
      <c r="IC689" s="269"/>
      <c r="ID689" s="269"/>
      <c r="IE689" s="269"/>
      <c r="IF689" s="269"/>
      <c r="IG689" s="269"/>
      <c r="IH689" s="269"/>
      <c r="II689" s="269"/>
      <c r="IJ689" s="269"/>
      <c r="IK689" s="269"/>
      <c r="IL689" s="269"/>
      <c r="IM689" s="269"/>
      <c r="IN689" s="269"/>
      <c r="IO689" s="269"/>
      <c r="IP689" s="269"/>
      <c r="IQ689" s="269"/>
      <c r="IR689" s="269"/>
      <c r="IS689" s="269"/>
      <c r="IT689" s="269"/>
      <c r="IU689" s="269"/>
      <c r="IV689" s="269"/>
      <c r="IW689" s="269"/>
      <c r="IX689" s="269"/>
      <c r="IY689" s="269"/>
    </row>
    <row r="690" spans="1:259" s="848" customFormat="1" x14ac:dyDescent="0.2">
      <c r="A690" s="703" t="s">
        <v>38</v>
      </c>
      <c r="B690" s="764">
        <v>6.8776599999999997</v>
      </c>
      <c r="C690" s="708">
        <v>7.9161600000000005</v>
      </c>
      <c r="D690" s="708">
        <v>6.1486634217478811</v>
      </c>
      <c r="E690" s="709">
        <v>9.7107454835250344</v>
      </c>
      <c r="F690" s="915">
        <v>0.22669899086489331</v>
      </c>
      <c r="G690" s="707" t="s">
        <v>38</v>
      </c>
      <c r="I690" s="485"/>
      <c r="J690" s="485"/>
      <c r="K690" s="849"/>
      <c r="L690" s="164"/>
      <c r="M690" s="243"/>
      <c r="N690" s="243"/>
      <c r="O690" s="164"/>
      <c r="P690" s="243"/>
      <c r="Q690" s="243"/>
      <c r="R690" s="850"/>
      <c r="S690" s="243"/>
      <c r="T690" s="243"/>
      <c r="U690" s="164"/>
      <c r="V690" s="246"/>
      <c r="W690" s="246"/>
      <c r="X690" s="247"/>
      <c r="Y690" s="248"/>
      <c r="Z690" s="248"/>
      <c r="AA690" s="248"/>
      <c r="AB690" s="248"/>
      <c r="AC690" s="248"/>
      <c r="AD690" s="248"/>
      <c r="AE690" s="248"/>
      <c r="AF690" s="248"/>
      <c r="AG690" s="248"/>
      <c r="AH690" s="248"/>
      <c r="AI690" s="248"/>
      <c r="AJ690" s="248"/>
      <c r="AK690" s="248"/>
      <c r="AL690" s="248"/>
      <c r="AM690" s="248"/>
      <c r="AN690" s="248"/>
      <c r="AO690" s="248"/>
      <c r="AP690" s="248"/>
      <c r="AQ690" s="248"/>
      <c r="AR690" s="248"/>
      <c r="AS690" s="248"/>
      <c r="AT690" s="248"/>
      <c r="AU690" s="248"/>
      <c r="AV690" s="248"/>
      <c r="AW690" s="248"/>
      <c r="AX690" s="248"/>
      <c r="AY690" s="248"/>
      <c r="AZ690" s="248"/>
      <c r="BA690" s="248"/>
      <c r="BB690" s="248"/>
      <c r="BC690" s="248"/>
      <c r="BD690" s="248"/>
      <c r="BE690" s="248"/>
      <c r="BF690" s="248"/>
      <c r="BG690" s="248"/>
      <c r="BH690" s="248"/>
      <c r="BI690" s="248"/>
      <c r="BJ690" s="248"/>
      <c r="BK690" s="248"/>
      <c r="BL690" s="248"/>
      <c r="BM690" s="248"/>
      <c r="BN690" s="248"/>
      <c r="BO690" s="248"/>
      <c r="BP690" s="248"/>
      <c r="BQ690" s="248"/>
      <c r="BR690" s="248"/>
      <c r="BS690" s="248"/>
      <c r="BT690" s="248"/>
      <c r="BU690" s="248"/>
      <c r="BV690" s="248"/>
      <c r="BW690" s="248"/>
      <c r="BX690" s="248"/>
      <c r="BY690" s="248"/>
      <c r="BZ690" s="248"/>
      <c r="CA690" s="248"/>
      <c r="CB690" s="248"/>
      <c r="CC690" s="248"/>
      <c r="CD690" s="248"/>
      <c r="CE690" s="248"/>
      <c r="CF690" s="248"/>
      <c r="CG690" s="248"/>
      <c r="CH690" s="248"/>
      <c r="CI690" s="248"/>
      <c r="CJ690" s="248"/>
      <c r="CK690" s="248"/>
      <c r="CL690" s="248"/>
      <c r="CM690" s="248"/>
      <c r="CN690" s="248"/>
      <c r="CO690" s="248"/>
      <c r="CP690" s="248"/>
      <c r="CQ690" s="248"/>
      <c r="CR690" s="248"/>
      <c r="CS690" s="248"/>
      <c r="CT690" s="248"/>
      <c r="CU690" s="248"/>
      <c r="CV690" s="248"/>
      <c r="CW690" s="248"/>
      <c r="CX690" s="248"/>
      <c r="CY690" s="248"/>
      <c r="CZ690" s="248"/>
      <c r="DA690" s="248"/>
      <c r="DB690" s="248"/>
      <c r="DC690" s="248"/>
      <c r="DD690" s="248"/>
      <c r="DE690" s="248"/>
      <c r="DF690" s="248"/>
      <c r="DG690" s="248"/>
      <c r="DH690" s="248"/>
      <c r="DI690" s="248"/>
      <c r="DJ690" s="248"/>
      <c r="DK690" s="248"/>
      <c r="DL690" s="248"/>
      <c r="DM690" s="248"/>
      <c r="DN690" s="248"/>
      <c r="DO690" s="248"/>
      <c r="DP690" s="248"/>
      <c r="DQ690" s="248"/>
      <c r="DR690" s="248"/>
      <c r="DS690" s="248"/>
      <c r="DT690" s="248"/>
      <c r="DU690" s="248"/>
      <c r="DV690" s="248"/>
      <c r="DW690" s="248"/>
      <c r="DX690" s="248"/>
      <c r="DY690" s="248"/>
      <c r="DZ690" s="248"/>
      <c r="EA690" s="248"/>
      <c r="EB690" s="248"/>
      <c r="EC690" s="248"/>
      <c r="ED690" s="248"/>
      <c r="EE690" s="248"/>
      <c r="EF690" s="248"/>
      <c r="EG690" s="248"/>
      <c r="EH690" s="248"/>
      <c r="EI690" s="248"/>
      <c r="EJ690" s="248"/>
      <c r="EK690" s="248"/>
      <c r="EL690" s="248"/>
      <c r="EM690" s="248"/>
      <c r="EN690" s="248"/>
      <c r="EO690" s="248"/>
      <c r="EP690" s="248"/>
      <c r="EQ690" s="248"/>
      <c r="ER690" s="248"/>
      <c r="ES690" s="248"/>
      <c r="ET690" s="248"/>
      <c r="EU690" s="248"/>
      <c r="EV690" s="248"/>
      <c r="EW690" s="248"/>
      <c r="EX690" s="248"/>
      <c r="EY690" s="248"/>
      <c r="EZ690" s="248"/>
      <c r="FA690" s="248"/>
      <c r="FB690" s="248"/>
      <c r="FC690" s="248"/>
      <c r="FD690" s="248"/>
      <c r="FE690" s="248"/>
      <c r="FF690" s="248"/>
      <c r="FG690" s="248"/>
      <c r="FH690" s="248"/>
      <c r="FI690" s="248"/>
      <c r="FJ690" s="248"/>
      <c r="FK690" s="248"/>
      <c r="FL690" s="248"/>
      <c r="FM690" s="248"/>
      <c r="FN690" s="248"/>
      <c r="FO690" s="248"/>
      <c r="FP690" s="248"/>
      <c r="FQ690" s="248"/>
      <c r="FR690" s="248"/>
      <c r="FS690" s="248"/>
      <c r="FT690" s="248"/>
      <c r="FU690" s="248"/>
      <c r="FV690" s="248"/>
      <c r="FW690" s="248"/>
      <c r="FX690" s="248"/>
      <c r="FY690" s="248"/>
      <c r="FZ690" s="248"/>
      <c r="GA690" s="248"/>
      <c r="GB690" s="248"/>
      <c r="GC690" s="248"/>
      <c r="GD690" s="248"/>
      <c r="GE690" s="248"/>
      <c r="GF690" s="248"/>
      <c r="GG690" s="248"/>
      <c r="GH690" s="248"/>
      <c r="GI690" s="248"/>
      <c r="GJ690" s="248"/>
      <c r="GK690" s="248"/>
      <c r="GL690" s="248"/>
      <c r="GM690" s="248"/>
      <c r="GN690" s="248"/>
      <c r="GO690" s="248"/>
      <c r="GP690" s="248"/>
      <c r="GQ690" s="248"/>
      <c r="GR690" s="248"/>
      <c r="GS690" s="248"/>
      <c r="GT690" s="248"/>
      <c r="GU690" s="248"/>
      <c r="GV690" s="248"/>
      <c r="GW690" s="248"/>
      <c r="GX690" s="248"/>
      <c r="GY690" s="248"/>
      <c r="GZ690" s="248"/>
      <c r="HA690" s="248"/>
      <c r="HB690" s="248"/>
      <c r="HC690" s="248"/>
      <c r="HD690" s="248"/>
      <c r="HE690" s="248"/>
      <c r="HF690" s="248"/>
      <c r="HG690" s="248"/>
      <c r="HH690" s="248"/>
      <c r="HI690" s="248"/>
      <c r="HJ690" s="248"/>
      <c r="HK690" s="248"/>
      <c r="HL690" s="248"/>
      <c r="HM690" s="248"/>
      <c r="HN690" s="248"/>
      <c r="HO690" s="248"/>
      <c r="HP690" s="248"/>
      <c r="HQ690" s="248"/>
      <c r="HR690" s="248"/>
      <c r="HS690" s="248"/>
      <c r="HT690" s="248"/>
      <c r="HU690" s="248"/>
      <c r="HV690" s="248"/>
      <c r="HW690" s="248"/>
      <c r="HX690" s="248"/>
      <c r="HY690" s="248"/>
      <c r="HZ690" s="248"/>
      <c r="IA690" s="248"/>
      <c r="IB690" s="248"/>
      <c r="IC690" s="248"/>
      <c r="ID690" s="248"/>
      <c r="IE690" s="248"/>
      <c r="IF690" s="248"/>
      <c r="IG690" s="248"/>
      <c r="IH690" s="248"/>
      <c r="II690" s="248"/>
      <c r="IJ690" s="248"/>
      <c r="IK690" s="248"/>
      <c r="IL690" s="248"/>
      <c r="IM690" s="248"/>
      <c r="IN690" s="248"/>
      <c r="IO690" s="248"/>
      <c r="IP690" s="248"/>
      <c r="IQ690" s="248"/>
      <c r="IR690" s="248"/>
      <c r="IS690" s="248"/>
      <c r="IT690" s="248"/>
      <c r="IU690" s="248"/>
      <c r="IV690" s="248"/>
      <c r="IW690" s="248"/>
      <c r="IX690" s="248"/>
      <c r="IY690" s="248"/>
    </row>
    <row r="691" spans="1:259" s="848" customFormat="1" x14ac:dyDescent="0.2">
      <c r="A691" s="703" t="s">
        <v>39</v>
      </c>
      <c r="B691" s="764">
        <v>1.8157319999999999</v>
      </c>
      <c r="C691" s="708">
        <v>2.089896</v>
      </c>
      <c r="D691" s="708">
        <v>2.1720634217478803</v>
      </c>
      <c r="E691" s="709">
        <v>2.7703854056583679</v>
      </c>
      <c r="F691" s="915">
        <v>0.32560921962545886</v>
      </c>
      <c r="G691" s="707" t="s">
        <v>39</v>
      </c>
      <c r="I691" s="485"/>
      <c r="J691" s="485"/>
      <c r="K691" s="849"/>
      <c r="L691" s="164"/>
      <c r="M691" s="243"/>
      <c r="N691" s="243"/>
      <c r="O691" s="164"/>
      <c r="P691" s="243"/>
      <c r="Q691" s="243"/>
      <c r="R691" s="850"/>
      <c r="S691" s="243"/>
      <c r="T691" s="243"/>
      <c r="U691" s="164"/>
      <c r="V691" s="246"/>
      <c r="W691" s="246"/>
      <c r="X691" s="247"/>
      <c r="Y691" s="248"/>
      <c r="Z691" s="248"/>
      <c r="AA691" s="248"/>
      <c r="AB691" s="248"/>
      <c r="AC691" s="248"/>
      <c r="AD691" s="248"/>
      <c r="AE691" s="248"/>
      <c r="AF691" s="248"/>
      <c r="AG691" s="248"/>
      <c r="AH691" s="248"/>
      <c r="AI691" s="248"/>
      <c r="AJ691" s="248"/>
      <c r="AK691" s="248"/>
      <c r="AL691" s="248"/>
      <c r="AM691" s="248"/>
      <c r="AN691" s="248"/>
      <c r="AO691" s="248"/>
      <c r="AP691" s="248"/>
      <c r="AQ691" s="248"/>
      <c r="AR691" s="248"/>
      <c r="AS691" s="248"/>
      <c r="AT691" s="248"/>
      <c r="AU691" s="248"/>
      <c r="AV691" s="248"/>
      <c r="AW691" s="248"/>
      <c r="AX691" s="248"/>
      <c r="AY691" s="248"/>
      <c r="AZ691" s="248"/>
      <c r="BA691" s="248"/>
      <c r="BB691" s="248"/>
      <c r="BC691" s="248"/>
      <c r="BD691" s="248"/>
      <c r="BE691" s="248"/>
      <c r="BF691" s="248"/>
      <c r="BG691" s="248"/>
      <c r="BH691" s="248"/>
      <c r="BI691" s="248"/>
      <c r="BJ691" s="248"/>
      <c r="BK691" s="248"/>
      <c r="BL691" s="248"/>
      <c r="BM691" s="248"/>
      <c r="BN691" s="248"/>
      <c r="BO691" s="248"/>
      <c r="BP691" s="248"/>
      <c r="BQ691" s="248"/>
      <c r="BR691" s="248"/>
      <c r="BS691" s="248"/>
      <c r="BT691" s="248"/>
      <c r="BU691" s="248"/>
      <c r="BV691" s="248"/>
      <c r="BW691" s="248"/>
      <c r="BX691" s="248"/>
      <c r="BY691" s="248"/>
      <c r="BZ691" s="248"/>
      <c r="CA691" s="248"/>
      <c r="CB691" s="248"/>
      <c r="CC691" s="248"/>
      <c r="CD691" s="248"/>
      <c r="CE691" s="248"/>
      <c r="CF691" s="248"/>
      <c r="CG691" s="248"/>
      <c r="CH691" s="248"/>
      <c r="CI691" s="248"/>
      <c r="CJ691" s="248"/>
      <c r="CK691" s="248"/>
      <c r="CL691" s="248"/>
      <c r="CM691" s="248"/>
      <c r="CN691" s="248"/>
      <c r="CO691" s="248"/>
      <c r="CP691" s="248"/>
      <c r="CQ691" s="248"/>
      <c r="CR691" s="248"/>
      <c r="CS691" s="248"/>
      <c r="CT691" s="248"/>
      <c r="CU691" s="248"/>
      <c r="CV691" s="248"/>
      <c r="CW691" s="248"/>
      <c r="CX691" s="248"/>
      <c r="CY691" s="248"/>
      <c r="CZ691" s="248"/>
      <c r="DA691" s="248"/>
      <c r="DB691" s="248"/>
      <c r="DC691" s="248"/>
      <c r="DD691" s="248"/>
      <c r="DE691" s="248"/>
      <c r="DF691" s="248"/>
      <c r="DG691" s="248"/>
      <c r="DH691" s="248"/>
      <c r="DI691" s="248"/>
      <c r="DJ691" s="248"/>
      <c r="DK691" s="248"/>
      <c r="DL691" s="248"/>
      <c r="DM691" s="248"/>
      <c r="DN691" s="248"/>
      <c r="DO691" s="248"/>
      <c r="DP691" s="248"/>
      <c r="DQ691" s="248"/>
      <c r="DR691" s="248"/>
      <c r="DS691" s="248"/>
      <c r="DT691" s="248"/>
      <c r="DU691" s="248"/>
      <c r="DV691" s="248"/>
      <c r="DW691" s="248"/>
      <c r="DX691" s="248"/>
      <c r="DY691" s="248"/>
      <c r="DZ691" s="248"/>
      <c r="EA691" s="248"/>
      <c r="EB691" s="248"/>
      <c r="EC691" s="248"/>
      <c r="ED691" s="248"/>
      <c r="EE691" s="248"/>
      <c r="EF691" s="248"/>
      <c r="EG691" s="248"/>
      <c r="EH691" s="248"/>
      <c r="EI691" s="248"/>
      <c r="EJ691" s="248"/>
      <c r="EK691" s="248"/>
      <c r="EL691" s="248"/>
      <c r="EM691" s="248"/>
      <c r="EN691" s="248"/>
      <c r="EO691" s="248"/>
      <c r="EP691" s="248"/>
      <c r="EQ691" s="248"/>
      <c r="ER691" s="248"/>
      <c r="ES691" s="248"/>
      <c r="ET691" s="248"/>
      <c r="EU691" s="248"/>
      <c r="EV691" s="248"/>
      <c r="EW691" s="248"/>
      <c r="EX691" s="248"/>
      <c r="EY691" s="248"/>
      <c r="EZ691" s="248"/>
      <c r="FA691" s="248"/>
      <c r="FB691" s="248"/>
      <c r="FC691" s="248"/>
      <c r="FD691" s="248"/>
      <c r="FE691" s="248"/>
      <c r="FF691" s="248"/>
      <c r="FG691" s="248"/>
      <c r="FH691" s="248"/>
      <c r="FI691" s="248"/>
      <c r="FJ691" s="248"/>
      <c r="FK691" s="248"/>
      <c r="FL691" s="248"/>
      <c r="FM691" s="248"/>
      <c r="FN691" s="248"/>
      <c r="FO691" s="248"/>
      <c r="FP691" s="248"/>
      <c r="FQ691" s="248"/>
      <c r="FR691" s="248"/>
      <c r="FS691" s="248"/>
      <c r="FT691" s="248"/>
      <c r="FU691" s="248"/>
      <c r="FV691" s="248"/>
      <c r="FW691" s="248"/>
      <c r="FX691" s="248"/>
      <c r="FY691" s="248"/>
      <c r="FZ691" s="248"/>
      <c r="GA691" s="248"/>
      <c r="GB691" s="248"/>
      <c r="GC691" s="248"/>
      <c r="GD691" s="248"/>
      <c r="GE691" s="248"/>
      <c r="GF691" s="248"/>
      <c r="GG691" s="248"/>
      <c r="GH691" s="248"/>
      <c r="GI691" s="248"/>
      <c r="GJ691" s="248"/>
      <c r="GK691" s="248"/>
      <c r="GL691" s="248"/>
      <c r="GM691" s="248"/>
      <c r="GN691" s="248"/>
      <c r="GO691" s="248"/>
      <c r="GP691" s="248"/>
      <c r="GQ691" s="248"/>
      <c r="GR691" s="248"/>
      <c r="GS691" s="248"/>
      <c r="GT691" s="248"/>
      <c r="GU691" s="248"/>
      <c r="GV691" s="248"/>
      <c r="GW691" s="248"/>
      <c r="GX691" s="248"/>
      <c r="GY691" s="248"/>
      <c r="GZ691" s="248"/>
      <c r="HA691" s="248"/>
      <c r="HB691" s="248"/>
      <c r="HC691" s="248"/>
      <c r="HD691" s="248"/>
      <c r="HE691" s="248"/>
      <c r="HF691" s="248"/>
      <c r="HG691" s="248"/>
      <c r="HH691" s="248"/>
      <c r="HI691" s="248"/>
      <c r="HJ691" s="248"/>
      <c r="HK691" s="248"/>
      <c r="HL691" s="248"/>
      <c r="HM691" s="248"/>
      <c r="HN691" s="248"/>
      <c r="HO691" s="248"/>
      <c r="HP691" s="248"/>
      <c r="HQ691" s="248"/>
      <c r="HR691" s="248"/>
      <c r="HS691" s="248"/>
      <c r="HT691" s="248"/>
      <c r="HU691" s="248"/>
      <c r="HV691" s="248"/>
      <c r="HW691" s="248"/>
      <c r="HX691" s="248"/>
      <c r="HY691" s="248"/>
      <c r="HZ691" s="248"/>
      <c r="IA691" s="248"/>
      <c r="IB691" s="248"/>
      <c r="IC691" s="248"/>
      <c r="ID691" s="248"/>
      <c r="IE691" s="248"/>
      <c r="IF691" s="248"/>
      <c r="IG691" s="248"/>
      <c r="IH691" s="248"/>
      <c r="II691" s="248"/>
      <c r="IJ691" s="248"/>
      <c r="IK691" s="248"/>
      <c r="IL691" s="248"/>
      <c r="IM691" s="248"/>
      <c r="IN691" s="248"/>
      <c r="IO691" s="248"/>
      <c r="IP691" s="248"/>
      <c r="IQ691" s="248"/>
      <c r="IR691" s="248"/>
      <c r="IS691" s="248"/>
      <c r="IT691" s="248"/>
      <c r="IU691" s="248"/>
      <c r="IV691" s="248"/>
      <c r="IW691" s="248"/>
      <c r="IX691" s="248"/>
      <c r="IY691" s="248"/>
    </row>
    <row r="692" spans="1:259" s="848" customFormat="1" x14ac:dyDescent="0.2">
      <c r="A692" s="703" t="s">
        <v>40</v>
      </c>
      <c r="B692" s="764">
        <v>1.4489400000000001</v>
      </c>
      <c r="C692" s="708">
        <v>1.6677999999999999</v>
      </c>
      <c r="D692" s="708">
        <v>1.3826634217478804</v>
      </c>
      <c r="E692" s="709">
        <v>2.0787507955250346</v>
      </c>
      <c r="F692" s="915">
        <v>0.24640292332715832</v>
      </c>
      <c r="G692" s="707" t="s">
        <v>40</v>
      </c>
      <c r="I692" s="485"/>
      <c r="J692" s="485"/>
      <c r="K692" s="849"/>
      <c r="L692" s="164"/>
      <c r="M692" s="243"/>
      <c r="N692" s="243"/>
      <c r="O692" s="164"/>
      <c r="P692" s="243"/>
      <c r="Q692" s="243"/>
      <c r="R692" s="850"/>
      <c r="S692" s="243"/>
      <c r="T692" s="243"/>
      <c r="U692" s="164"/>
      <c r="V692" s="246"/>
      <c r="W692" s="246"/>
      <c r="X692" s="247"/>
      <c r="Y692" s="248"/>
      <c r="Z692" s="248"/>
      <c r="AA692" s="248"/>
      <c r="AB692" s="248"/>
      <c r="AC692" s="248"/>
      <c r="AD692" s="248"/>
      <c r="AE692" s="248"/>
      <c r="AF692" s="248"/>
      <c r="AG692" s="248"/>
      <c r="AH692" s="248"/>
      <c r="AI692" s="248"/>
      <c r="AJ692" s="248"/>
      <c r="AK692" s="248"/>
      <c r="AL692" s="248"/>
      <c r="AM692" s="248"/>
      <c r="AN692" s="248"/>
      <c r="AO692" s="248"/>
      <c r="AP692" s="248"/>
      <c r="AQ692" s="248"/>
      <c r="AR692" s="248"/>
      <c r="AS692" s="248"/>
      <c r="AT692" s="248"/>
      <c r="AU692" s="248"/>
      <c r="AV692" s="248"/>
      <c r="AW692" s="248"/>
      <c r="AX692" s="248"/>
      <c r="AY692" s="248"/>
      <c r="AZ692" s="248"/>
      <c r="BA692" s="248"/>
      <c r="BB692" s="248"/>
      <c r="BC692" s="248"/>
      <c r="BD692" s="248"/>
      <c r="BE692" s="248"/>
      <c r="BF692" s="248"/>
      <c r="BG692" s="248"/>
      <c r="BH692" s="248"/>
      <c r="BI692" s="248"/>
      <c r="BJ692" s="248"/>
      <c r="BK692" s="248"/>
      <c r="BL692" s="248"/>
      <c r="BM692" s="248"/>
      <c r="BN692" s="248"/>
      <c r="BO692" s="248"/>
      <c r="BP692" s="248"/>
      <c r="BQ692" s="248"/>
      <c r="BR692" s="248"/>
      <c r="BS692" s="248"/>
      <c r="BT692" s="248"/>
      <c r="BU692" s="248"/>
      <c r="BV692" s="248"/>
      <c r="BW692" s="248"/>
      <c r="BX692" s="248"/>
      <c r="BY692" s="248"/>
      <c r="BZ692" s="248"/>
      <c r="CA692" s="248"/>
      <c r="CB692" s="248"/>
      <c r="CC692" s="248"/>
      <c r="CD692" s="248"/>
      <c r="CE692" s="248"/>
      <c r="CF692" s="248"/>
      <c r="CG692" s="248"/>
      <c r="CH692" s="248"/>
      <c r="CI692" s="248"/>
      <c r="CJ692" s="248"/>
      <c r="CK692" s="248"/>
      <c r="CL692" s="248"/>
      <c r="CM692" s="248"/>
      <c r="CN692" s="248"/>
      <c r="CO692" s="248"/>
      <c r="CP692" s="248"/>
      <c r="CQ692" s="248"/>
      <c r="CR692" s="248"/>
      <c r="CS692" s="248"/>
      <c r="CT692" s="248"/>
      <c r="CU692" s="248"/>
      <c r="CV692" s="248"/>
      <c r="CW692" s="248"/>
      <c r="CX692" s="248"/>
      <c r="CY692" s="248"/>
      <c r="CZ692" s="248"/>
      <c r="DA692" s="248"/>
      <c r="DB692" s="248"/>
      <c r="DC692" s="248"/>
      <c r="DD692" s="248"/>
      <c r="DE692" s="248"/>
      <c r="DF692" s="248"/>
      <c r="DG692" s="248"/>
      <c r="DH692" s="248"/>
      <c r="DI692" s="248"/>
      <c r="DJ692" s="248"/>
      <c r="DK692" s="248"/>
      <c r="DL692" s="248"/>
      <c r="DM692" s="248"/>
      <c r="DN692" s="248"/>
      <c r="DO692" s="248"/>
      <c r="DP692" s="248"/>
      <c r="DQ692" s="248"/>
      <c r="DR692" s="248"/>
      <c r="DS692" s="248"/>
      <c r="DT692" s="248"/>
      <c r="DU692" s="248"/>
      <c r="DV692" s="248"/>
      <c r="DW692" s="248"/>
      <c r="DX692" s="248"/>
      <c r="DY692" s="248"/>
      <c r="DZ692" s="248"/>
      <c r="EA692" s="248"/>
      <c r="EB692" s="248"/>
      <c r="EC692" s="248"/>
      <c r="ED692" s="248"/>
      <c r="EE692" s="248"/>
      <c r="EF692" s="248"/>
      <c r="EG692" s="248"/>
      <c r="EH692" s="248"/>
      <c r="EI692" s="248"/>
      <c r="EJ692" s="248"/>
      <c r="EK692" s="248"/>
      <c r="EL692" s="248"/>
      <c r="EM692" s="248"/>
      <c r="EN692" s="248"/>
      <c r="EO692" s="248"/>
      <c r="EP692" s="248"/>
      <c r="EQ692" s="248"/>
      <c r="ER692" s="248"/>
      <c r="ES692" s="248"/>
      <c r="ET692" s="248"/>
      <c r="EU692" s="248"/>
      <c r="EV692" s="248"/>
      <c r="EW692" s="248"/>
      <c r="EX692" s="248"/>
      <c r="EY692" s="248"/>
      <c r="EZ692" s="248"/>
      <c r="FA692" s="248"/>
      <c r="FB692" s="248"/>
      <c r="FC692" s="248"/>
      <c r="FD692" s="248"/>
      <c r="FE692" s="248"/>
      <c r="FF692" s="248"/>
      <c r="FG692" s="248"/>
      <c r="FH692" s="248"/>
      <c r="FI692" s="248"/>
      <c r="FJ692" s="248"/>
      <c r="FK692" s="248"/>
      <c r="FL692" s="248"/>
      <c r="FM692" s="248"/>
      <c r="FN692" s="248"/>
      <c r="FO692" s="248"/>
      <c r="FP692" s="248"/>
      <c r="FQ692" s="248"/>
      <c r="FR692" s="248"/>
      <c r="FS692" s="248"/>
      <c r="FT692" s="248"/>
      <c r="FU692" s="248"/>
      <c r="FV692" s="248"/>
      <c r="FW692" s="248"/>
      <c r="FX692" s="248"/>
      <c r="FY692" s="248"/>
      <c r="FZ692" s="248"/>
      <c r="GA692" s="248"/>
      <c r="GB692" s="248"/>
      <c r="GC692" s="248"/>
      <c r="GD692" s="248"/>
      <c r="GE692" s="248"/>
      <c r="GF692" s="248"/>
      <c r="GG692" s="248"/>
      <c r="GH692" s="248"/>
      <c r="GI692" s="248"/>
      <c r="GJ692" s="248"/>
      <c r="GK692" s="248"/>
      <c r="GL692" s="248"/>
      <c r="GM692" s="248"/>
      <c r="GN692" s="248"/>
      <c r="GO692" s="248"/>
      <c r="GP692" s="248"/>
      <c r="GQ692" s="248"/>
      <c r="GR692" s="248"/>
      <c r="GS692" s="248"/>
      <c r="GT692" s="248"/>
      <c r="GU692" s="248"/>
      <c r="GV692" s="248"/>
      <c r="GW692" s="248"/>
      <c r="GX692" s="248"/>
      <c r="GY692" s="248"/>
      <c r="GZ692" s="248"/>
      <c r="HA692" s="248"/>
      <c r="HB692" s="248"/>
      <c r="HC692" s="248"/>
      <c r="HD692" s="248"/>
      <c r="HE692" s="248"/>
      <c r="HF692" s="248"/>
      <c r="HG692" s="248"/>
      <c r="HH692" s="248"/>
      <c r="HI692" s="248"/>
      <c r="HJ692" s="248"/>
      <c r="HK692" s="248"/>
      <c r="HL692" s="248"/>
      <c r="HM692" s="248"/>
      <c r="HN692" s="248"/>
      <c r="HO692" s="248"/>
      <c r="HP692" s="248"/>
      <c r="HQ692" s="248"/>
      <c r="HR692" s="248"/>
      <c r="HS692" s="248"/>
      <c r="HT692" s="248"/>
      <c r="HU692" s="248"/>
      <c r="HV692" s="248"/>
      <c r="HW692" s="248"/>
      <c r="HX692" s="248"/>
      <c r="HY692" s="248"/>
      <c r="HZ692" s="248"/>
      <c r="IA692" s="248"/>
      <c r="IB692" s="248"/>
      <c r="IC692" s="248"/>
      <c r="ID692" s="248"/>
      <c r="IE692" s="248"/>
      <c r="IF692" s="248"/>
      <c r="IG692" s="248"/>
      <c r="IH692" s="248"/>
      <c r="II692" s="248"/>
      <c r="IJ692" s="248"/>
      <c r="IK692" s="248"/>
      <c r="IL692" s="248"/>
      <c r="IM692" s="248"/>
      <c r="IN692" s="248"/>
      <c r="IO692" s="248"/>
      <c r="IP692" s="248"/>
      <c r="IQ692" s="248"/>
      <c r="IR692" s="248"/>
      <c r="IS692" s="248"/>
      <c r="IT692" s="248"/>
      <c r="IU692" s="248"/>
      <c r="IV692" s="248"/>
      <c r="IW692" s="248"/>
      <c r="IX692" s="248"/>
      <c r="IY692" s="248"/>
    </row>
    <row r="693" spans="1:259" s="848" customFormat="1" ht="25.5" x14ac:dyDescent="0.2">
      <c r="A693" s="703"/>
      <c r="B693" s="764"/>
      <c r="C693" s="708"/>
      <c r="D693" s="708">
        <v>0.25109999999999999</v>
      </c>
      <c r="E693" s="709">
        <v>9.4580999999999985E-2</v>
      </c>
      <c r="F693" s="915" t="s">
        <v>1020</v>
      </c>
      <c r="G693" s="707" t="s">
        <v>1031</v>
      </c>
      <c r="I693" s="485"/>
      <c r="J693" s="485"/>
      <c r="K693" s="849"/>
      <c r="L693" s="164"/>
      <c r="M693" s="243"/>
      <c r="N693" s="243"/>
      <c r="O693" s="164"/>
      <c r="P693" s="243"/>
      <c r="Q693" s="243"/>
      <c r="R693" s="850"/>
      <c r="S693" s="243"/>
      <c r="T693" s="243"/>
      <c r="U693" s="164"/>
      <c r="V693" s="246"/>
      <c r="W693" s="246"/>
      <c r="X693" s="247"/>
      <c r="Y693" s="248"/>
      <c r="Z693" s="248"/>
      <c r="AA693" s="248"/>
      <c r="AB693" s="248"/>
      <c r="AC693" s="248"/>
      <c r="AD693" s="248"/>
      <c r="AE693" s="248"/>
      <c r="AF693" s="248"/>
      <c r="AG693" s="248"/>
      <c r="AH693" s="248"/>
      <c r="AI693" s="248"/>
      <c r="AJ693" s="248"/>
      <c r="AK693" s="248"/>
      <c r="AL693" s="248"/>
      <c r="AM693" s="248"/>
      <c r="AN693" s="248"/>
      <c r="AO693" s="248"/>
      <c r="AP693" s="248"/>
      <c r="AQ693" s="248"/>
      <c r="AR693" s="248"/>
      <c r="AS693" s="248"/>
      <c r="AT693" s="248"/>
      <c r="AU693" s="248"/>
      <c r="AV693" s="248"/>
      <c r="AW693" s="248"/>
      <c r="AX693" s="248"/>
      <c r="AY693" s="248"/>
      <c r="AZ693" s="248"/>
      <c r="BA693" s="248"/>
      <c r="BB693" s="248"/>
      <c r="BC693" s="248"/>
      <c r="BD693" s="248"/>
      <c r="BE693" s="248"/>
      <c r="BF693" s="248"/>
      <c r="BG693" s="248"/>
      <c r="BH693" s="248"/>
      <c r="BI693" s="248"/>
      <c r="BJ693" s="248"/>
      <c r="BK693" s="248"/>
      <c r="BL693" s="248"/>
      <c r="BM693" s="248"/>
      <c r="BN693" s="248"/>
      <c r="BO693" s="248"/>
      <c r="BP693" s="248"/>
      <c r="BQ693" s="248"/>
      <c r="BR693" s="248"/>
      <c r="BS693" s="248"/>
      <c r="BT693" s="248"/>
      <c r="BU693" s="248"/>
      <c r="BV693" s="248"/>
      <c r="BW693" s="248"/>
      <c r="BX693" s="248"/>
      <c r="BY693" s="248"/>
      <c r="BZ693" s="248"/>
      <c r="CA693" s="248"/>
      <c r="CB693" s="248"/>
      <c r="CC693" s="248"/>
      <c r="CD693" s="248"/>
      <c r="CE693" s="248"/>
      <c r="CF693" s="248"/>
      <c r="CG693" s="248"/>
      <c r="CH693" s="248"/>
      <c r="CI693" s="248"/>
      <c r="CJ693" s="248"/>
      <c r="CK693" s="248"/>
      <c r="CL693" s="248"/>
      <c r="CM693" s="248"/>
      <c r="CN693" s="248"/>
      <c r="CO693" s="248"/>
      <c r="CP693" s="248"/>
      <c r="CQ693" s="248"/>
      <c r="CR693" s="248"/>
      <c r="CS693" s="248"/>
      <c r="CT693" s="248"/>
      <c r="CU693" s="248"/>
      <c r="CV693" s="248"/>
      <c r="CW693" s="248"/>
      <c r="CX693" s="248"/>
      <c r="CY693" s="248"/>
      <c r="CZ693" s="248"/>
      <c r="DA693" s="248"/>
      <c r="DB693" s="248"/>
      <c r="DC693" s="248"/>
      <c r="DD693" s="248"/>
      <c r="DE693" s="248"/>
      <c r="DF693" s="248"/>
      <c r="DG693" s="248"/>
      <c r="DH693" s="248"/>
      <c r="DI693" s="248"/>
      <c r="DJ693" s="248"/>
      <c r="DK693" s="248"/>
      <c r="DL693" s="248"/>
      <c r="DM693" s="248"/>
      <c r="DN693" s="248"/>
      <c r="DO693" s="248"/>
      <c r="DP693" s="248"/>
      <c r="DQ693" s="248"/>
      <c r="DR693" s="248"/>
      <c r="DS693" s="248"/>
      <c r="DT693" s="248"/>
      <c r="DU693" s="248"/>
      <c r="DV693" s="248"/>
      <c r="DW693" s="248"/>
      <c r="DX693" s="248"/>
      <c r="DY693" s="248"/>
      <c r="DZ693" s="248"/>
      <c r="EA693" s="248"/>
      <c r="EB693" s="248"/>
      <c r="EC693" s="248"/>
      <c r="ED693" s="248"/>
      <c r="EE693" s="248"/>
      <c r="EF693" s="248"/>
      <c r="EG693" s="248"/>
      <c r="EH693" s="248"/>
      <c r="EI693" s="248"/>
      <c r="EJ693" s="248"/>
      <c r="EK693" s="248"/>
      <c r="EL693" s="248"/>
      <c r="EM693" s="248"/>
      <c r="EN693" s="248"/>
      <c r="EO693" s="248"/>
      <c r="EP693" s="248"/>
      <c r="EQ693" s="248"/>
      <c r="ER693" s="248"/>
      <c r="ES693" s="248"/>
      <c r="ET693" s="248"/>
      <c r="EU693" s="248"/>
      <c r="EV693" s="248"/>
      <c r="EW693" s="248"/>
      <c r="EX693" s="248"/>
      <c r="EY693" s="248"/>
      <c r="EZ693" s="248"/>
      <c r="FA693" s="248"/>
      <c r="FB693" s="248"/>
      <c r="FC693" s="248"/>
      <c r="FD693" s="248"/>
      <c r="FE693" s="248"/>
      <c r="FF693" s="248"/>
      <c r="FG693" s="248"/>
      <c r="FH693" s="248"/>
      <c r="FI693" s="248"/>
      <c r="FJ693" s="248"/>
      <c r="FK693" s="248"/>
      <c r="FL693" s="248"/>
      <c r="FM693" s="248"/>
      <c r="FN693" s="248"/>
      <c r="FO693" s="248"/>
      <c r="FP693" s="248"/>
      <c r="FQ693" s="248"/>
      <c r="FR693" s="248"/>
      <c r="FS693" s="248"/>
      <c r="FT693" s="248"/>
      <c r="FU693" s="248"/>
      <c r="FV693" s="248"/>
      <c r="FW693" s="248"/>
      <c r="FX693" s="248"/>
      <c r="FY693" s="248"/>
      <c r="FZ693" s="248"/>
      <c r="GA693" s="248"/>
      <c r="GB693" s="248"/>
      <c r="GC693" s="248"/>
      <c r="GD693" s="248"/>
      <c r="GE693" s="248"/>
      <c r="GF693" s="248"/>
      <c r="GG693" s="248"/>
      <c r="GH693" s="248"/>
      <c r="GI693" s="248"/>
      <c r="GJ693" s="248"/>
      <c r="GK693" s="248"/>
      <c r="GL693" s="248"/>
      <c r="GM693" s="248"/>
      <c r="GN693" s="248"/>
      <c r="GO693" s="248"/>
      <c r="GP693" s="248"/>
      <c r="GQ693" s="248"/>
      <c r="GR693" s="248"/>
      <c r="GS693" s="248"/>
      <c r="GT693" s="248"/>
      <c r="GU693" s="248"/>
      <c r="GV693" s="248"/>
      <c r="GW693" s="248"/>
      <c r="GX693" s="248"/>
      <c r="GY693" s="248"/>
      <c r="GZ693" s="248"/>
      <c r="HA693" s="248"/>
      <c r="HB693" s="248"/>
      <c r="HC693" s="248"/>
      <c r="HD693" s="248"/>
      <c r="HE693" s="248"/>
      <c r="HF693" s="248"/>
      <c r="HG693" s="248"/>
      <c r="HH693" s="248"/>
      <c r="HI693" s="248"/>
      <c r="HJ693" s="248"/>
      <c r="HK693" s="248"/>
      <c r="HL693" s="248"/>
      <c r="HM693" s="248"/>
      <c r="HN693" s="248"/>
      <c r="HO693" s="248"/>
      <c r="HP693" s="248"/>
      <c r="HQ693" s="248"/>
      <c r="HR693" s="248"/>
      <c r="HS693" s="248"/>
      <c r="HT693" s="248"/>
      <c r="HU693" s="248"/>
      <c r="HV693" s="248"/>
      <c r="HW693" s="248"/>
      <c r="HX693" s="248"/>
      <c r="HY693" s="248"/>
      <c r="HZ693" s="248"/>
      <c r="IA693" s="248"/>
      <c r="IB693" s="248"/>
      <c r="IC693" s="248"/>
      <c r="ID693" s="248"/>
      <c r="IE693" s="248"/>
      <c r="IF693" s="248"/>
      <c r="IG693" s="248"/>
      <c r="IH693" s="248"/>
      <c r="II693" s="248"/>
      <c r="IJ693" s="248"/>
      <c r="IK693" s="248"/>
      <c r="IL693" s="248"/>
      <c r="IM693" s="248"/>
      <c r="IN693" s="248"/>
      <c r="IO693" s="248"/>
      <c r="IP693" s="248"/>
      <c r="IQ693" s="248"/>
      <c r="IR693" s="248"/>
      <c r="IS693" s="248"/>
      <c r="IT693" s="248"/>
      <c r="IU693" s="248"/>
      <c r="IV693" s="248"/>
      <c r="IW693" s="248"/>
      <c r="IX693" s="248"/>
      <c r="IY693" s="248"/>
    </row>
    <row r="694" spans="1:259" s="848" customFormat="1" ht="15.75" thickBot="1" x14ac:dyDescent="0.25">
      <c r="A694" s="724"/>
      <c r="B694" s="769"/>
      <c r="C694" s="711"/>
      <c r="D694" s="711"/>
      <c r="E694" s="712"/>
      <c r="F694" s="916" t="s">
        <v>571</v>
      </c>
      <c r="G694" s="725"/>
      <c r="I694" s="485"/>
      <c r="J694" s="485"/>
      <c r="K694" s="849"/>
      <c r="L694" s="164"/>
      <c r="M694" s="243"/>
      <c r="N694" s="243"/>
      <c r="O694" s="164"/>
      <c r="P694" s="243"/>
      <c r="Q694" s="243"/>
      <c r="R694" s="850"/>
      <c r="S694" s="243"/>
      <c r="T694" s="243"/>
      <c r="U694" s="164"/>
      <c r="V694" s="246"/>
      <c r="W694" s="246"/>
      <c r="X694" s="247"/>
      <c r="Y694" s="248"/>
      <c r="Z694" s="248"/>
      <c r="AA694" s="248"/>
      <c r="AB694" s="248"/>
      <c r="AC694" s="248"/>
      <c r="AD694" s="248"/>
      <c r="AE694" s="248"/>
      <c r="AF694" s="248"/>
      <c r="AG694" s="248"/>
      <c r="AH694" s="248"/>
      <c r="AI694" s="248"/>
      <c r="AJ694" s="248"/>
      <c r="AK694" s="248"/>
      <c r="AL694" s="248"/>
      <c r="AM694" s="248"/>
      <c r="AN694" s="248"/>
      <c r="AO694" s="248"/>
      <c r="AP694" s="248"/>
      <c r="AQ694" s="248"/>
      <c r="AR694" s="248"/>
      <c r="AS694" s="248"/>
      <c r="AT694" s="248"/>
      <c r="AU694" s="248"/>
      <c r="AV694" s="248"/>
      <c r="AW694" s="248"/>
      <c r="AX694" s="248"/>
      <c r="AY694" s="248"/>
      <c r="AZ694" s="248"/>
      <c r="BA694" s="248"/>
      <c r="BB694" s="248"/>
      <c r="BC694" s="248"/>
      <c r="BD694" s="248"/>
      <c r="BE694" s="248"/>
      <c r="BF694" s="248"/>
      <c r="BG694" s="248"/>
      <c r="BH694" s="248"/>
      <c r="BI694" s="248"/>
      <c r="BJ694" s="248"/>
      <c r="BK694" s="248"/>
      <c r="BL694" s="248"/>
      <c r="BM694" s="248"/>
      <c r="BN694" s="248"/>
      <c r="BO694" s="248"/>
      <c r="BP694" s="248"/>
      <c r="BQ694" s="248"/>
      <c r="BR694" s="248"/>
      <c r="BS694" s="248"/>
      <c r="BT694" s="248"/>
      <c r="BU694" s="248"/>
      <c r="BV694" s="248"/>
      <c r="BW694" s="248"/>
      <c r="BX694" s="248"/>
      <c r="BY694" s="248"/>
      <c r="BZ694" s="248"/>
      <c r="CA694" s="248"/>
      <c r="CB694" s="248"/>
      <c r="CC694" s="248"/>
      <c r="CD694" s="248"/>
      <c r="CE694" s="248"/>
      <c r="CF694" s="248"/>
      <c r="CG694" s="248"/>
      <c r="CH694" s="248"/>
      <c r="CI694" s="248"/>
      <c r="CJ694" s="248"/>
      <c r="CK694" s="248"/>
      <c r="CL694" s="248"/>
      <c r="CM694" s="248"/>
      <c r="CN694" s="248"/>
      <c r="CO694" s="248"/>
      <c r="CP694" s="248"/>
      <c r="CQ694" s="248"/>
      <c r="CR694" s="248"/>
      <c r="CS694" s="248"/>
      <c r="CT694" s="248"/>
      <c r="CU694" s="248"/>
      <c r="CV694" s="248"/>
      <c r="CW694" s="248"/>
      <c r="CX694" s="248"/>
      <c r="CY694" s="248"/>
      <c r="CZ694" s="248"/>
      <c r="DA694" s="248"/>
      <c r="DB694" s="248"/>
      <c r="DC694" s="248"/>
      <c r="DD694" s="248"/>
      <c r="DE694" s="248"/>
      <c r="DF694" s="248"/>
      <c r="DG694" s="248"/>
      <c r="DH694" s="248"/>
      <c r="DI694" s="248"/>
      <c r="DJ694" s="248"/>
      <c r="DK694" s="248"/>
      <c r="DL694" s="248"/>
      <c r="DM694" s="248"/>
      <c r="DN694" s="248"/>
      <c r="DO694" s="248"/>
      <c r="DP694" s="248"/>
      <c r="DQ694" s="248"/>
      <c r="DR694" s="248"/>
      <c r="DS694" s="248"/>
      <c r="DT694" s="248"/>
      <c r="DU694" s="248"/>
      <c r="DV694" s="248"/>
      <c r="DW694" s="248"/>
      <c r="DX694" s="248"/>
      <c r="DY694" s="248"/>
      <c r="DZ694" s="248"/>
      <c r="EA694" s="248"/>
      <c r="EB694" s="248"/>
      <c r="EC694" s="248"/>
      <c r="ED694" s="248"/>
      <c r="EE694" s="248"/>
      <c r="EF694" s="248"/>
      <c r="EG694" s="248"/>
      <c r="EH694" s="248"/>
      <c r="EI694" s="248"/>
      <c r="EJ694" s="248"/>
      <c r="EK694" s="248"/>
      <c r="EL694" s="248"/>
      <c r="EM694" s="248"/>
      <c r="EN694" s="248"/>
      <c r="EO694" s="248"/>
      <c r="EP694" s="248"/>
      <c r="EQ694" s="248"/>
      <c r="ER694" s="248"/>
      <c r="ES694" s="248"/>
      <c r="ET694" s="248"/>
      <c r="EU694" s="248"/>
      <c r="EV694" s="248"/>
      <c r="EW694" s="248"/>
      <c r="EX694" s="248"/>
      <c r="EY694" s="248"/>
      <c r="EZ694" s="248"/>
      <c r="FA694" s="248"/>
      <c r="FB694" s="248"/>
      <c r="FC694" s="248"/>
      <c r="FD694" s="248"/>
      <c r="FE694" s="248"/>
      <c r="FF694" s="248"/>
      <c r="FG694" s="248"/>
      <c r="FH694" s="248"/>
      <c r="FI694" s="248"/>
      <c r="FJ694" s="248"/>
      <c r="FK694" s="248"/>
      <c r="FL694" s="248"/>
      <c r="FM694" s="248"/>
      <c r="FN694" s="248"/>
      <c r="FO694" s="248"/>
      <c r="FP694" s="248"/>
      <c r="FQ694" s="248"/>
      <c r="FR694" s="248"/>
      <c r="FS694" s="248"/>
      <c r="FT694" s="248"/>
      <c r="FU694" s="248"/>
      <c r="FV694" s="248"/>
      <c r="FW694" s="248"/>
      <c r="FX694" s="248"/>
      <c r="FY694" s="248"/>
      <c r="FZ694" s="248"/>
      <c r="GA694" s="248"/>
      <c r="GB694" s="248"/>
      <c r="GC694" s="248"/>
      <c r="GD694" s="248"/>
      <c r="GE694" s="248"/>
      <c r="GF694" s="248"/>
      <c r="GG694" s="248"/>
      <c r="GH694" s="248"/>
      <c r="GI694" s="248"/>
      <c r="GJ694" s="248"/>
      <c r="GK694" s="248"/>
      <c r="GL694" s="248"/>
      <c r="GM694" s="248"/>
      <c r="GN694" s="248"/>
      <c r="GO694" s="248"/>
      <c r="GP694" s="248"/>
      <c r="GQ694" s="248"/>
      <c r="GR694" s="248"/>
      <c r="GS694" s="248"/>
      <c r="GT694" s="248"/>
      <c r="GU694" s="248"/>
      <c r="GV694" s="248"/>
      <c r="GW694" s="248"/>
      <c r="GX694" s="248"/>
      <c r="GY694" s="248"/>
      <c r="GZ694" s="248"/>
      <c r="HA694" s="248"/>
      <c r="HB694" s="248"/>
      <c r="HC694" s="248"/>
      <c r="HD694" s="248"/>
      <c r="HE694" s="248"/>
      <c r="HF694" s="248"/>
      <c r="HG694" s="248"/>
      <c r="HH694" s="248"/>
      <c r="HI694" s="248"/>
      <c r="HJ694" s="248"/>
      <c r="HK694" s="248"/>
      <c r="HL694" s="248"/>
      <c r="HM694" s="248"/>
      <c r="HN694" s="248"/>
      <c r="HO694" s="248"/>
      <c r="HP694" s="248"/>
      <c r="HQ694" s="248"/>
      <c r="HR694" s="248"/>
      <c r="HS694" s="248"/>
      <c r="HT694" s="248"/>
      <c r="HU694" s="248"/>
      <c r="HV694" s="248"/>
      <c r="HW694" s="248"/>
      <c r="HX694" s="248"/>
      <c r="HY694" s="248"/>
      <c r="HZ694" s="248"/>
      <c r="IA694" s="248"/>
      <c r="IB694" s="248"/>
      <c r="IC694" s="248"/>
      <c r="ID694" s="248"/>
      <c r="IE694" s="248"/>
      <c r="IF694" s="248"/>
      <c r="IG694" s="248"/>
      <c r="IH694" s="248"/>
      <c r="II694" s="248"/>
      <c r="IJ694" s="248"/>
      <c r="IK694" s="248"/>
      <c r="IL694" s="248"/>
      <c r="IM694" s="248"/>
      <c r="IN694" s="248"/>
      <c r="IO694" s="248"/>
      <c r="IP694" s="248"/>
      <c r="IQ694" s="248"/>
      <c r="IR694" s="248"/>
      <c r="IS694" s="248"/>
      <c r="IT694" s="248"/>
      <c r="IU694" s="248"/>
      <c r="IV694" s="248"/>
      <c r="IW694" s="248"/>
      <c r="IX694" s="248"/>
      <c r="IY694" s="248"/>
    </row>
    <row r="695" spans="1:259" s="845" customFormat="1" x14ac:dyDescent="0.2">
      <c r="A695" s="694" t="s">
        <v>1032</v>
      </c>
      <c r="B695" s="759"/>
      <c r="C695" s="695"/>
      <c r="D695" s="695"/>
      <c r="E695" s="714"/>
      <c r="F695" s="917" t="s">
        <v>571</v>
      </c>
      <c r="G695" s="698" t="s">
        <v>1032</v>
      </c>
      <c r="I695" s="846"/>
      <c r="J695" s="846"/>
      <c r="K695" s="486"/>
      <c r="L695" s="244"/>
      <c r="M695" s="847"/>
      <c r="N695" s="847"/>
      <c r="O695" s="244"/>
      <c r="P695" s="847"/>
      <c r="Q695" s="847"/>
      <c r="R695" s="487"/>
      <c r="S695" s="847"/>
      <c r="T695" s="847"/>
      <c r="U695" s="244"/>
      <c r="V695" s="245"/>
      <c r="W695" s="245"/>
      <c r="X695" s="637"/>
      <c r="Y695" s="269"/>
      <c r="Z695" s="269"/>
      <c r="AA695" s="269"/>
      <c r="AB695" s="269"/>
      <c r="AC695" s="269"/>
      <c r="AD695" s="269"/>
      <c r="AE695" s="269"/>
      <c r="AF695" s="269"/>
      <c r="AG695" s="269"/>
      <c r="AH695" s="269"/>
      <c r="AI695" s="269"/>
      <c r="AJ695" s="269"/>
      <c r="AK695" s="269"/>
      <c r="AL695" s="269"/>
      <c r="AM695" s="269"/>
      <c r="AN695" s="269"/>
      <c r="AO695" s="269"/>
      <c r="AP695" s="269"/>
      <c r="AQ695" s="269"/>
      <c r="AR695" s="269"/>
      <c r="AS695" s="269"/>
      <c r="AT695" s="269"/>
      <c r="AU695" s="269"/>
      <c r="AV695" s="269"/>
      <c r="AW695" s="269"/>
      <c r="AX695" s="269"/>
      <c r="AY695" s="269"/>
      <c r="AZ695" s="269"/>
      <c r="BA695" s="269"/>
      <c r="BB695" s="269"/>
      <c r="BC695" s="269"/>
      <c r="BD695" s="269"/>
      <c r="BE695" s="269"/>
      <c r="BF695" s="269"/>
      <c r="BG695" s="269"/>
      <c r="BH695" s="269"/>
      <c r="BI695" s="269"/>
      <c r="BJ695" s="269"/>
      <c r="BK695" s="269"/>
      <c r="BL695" s="269"/>
      <c r="BM695" s="269"/>
      <c r="BN695" s="269"/>
      <c r="BO695" s="269"/>
      <c r="BP695" s="269"/>
      <c r="BQ695" s="269"/>
      <c r="BR695" s="269"/>
      <c r="BS695" s="269"/>
      <c r="BT695" s="269"/>
      <c r="BU695" s="269"/>
      <c r="BV695" s="269"/>
      <c r="BW695" s="269"/>
      <c r="BX695" s="269"/>
      <c r="BY695" s="269"/>
      <c r="BZ695" s="269"/>
      <c r="CA695" s="269"/>
      <c r="CB695" s="269"/>
      <c r="CC695" s="269"/>
      <c r="CD695" s="269"/>
      <c r="CE695" s="269"/>
      <c r="CF695" s="269"/>
      <c r="CG695" s="269"/>
      <c r="CH695" s="269"/>
      <c r="CI695" s="269"/>
      <c r="CJ695" s="269"/>
      <c r="CK695" s="269"/>
      <c r="CL695" s="269"/>
      <c r="CM695" s="269"/>
      <c r="CN695" s="269"/>
      <c r="CO695" s="269"/>
      <c r="CP695" s="269"/>
      <c r="CQ695" s="269"/>
      <c r="CR695" s="269"/>
      <c r="CS695" s="269"/>
      <c r="CT695" s="269"/>
      <c r="CU695" s="269"/>
      <c r="CV695" s="269"/>
      <c r="CW695" s="269"/>
      <c r="CX695" s="269"/>
      <c r="CY695" s="269"/>
      <c r="CZ695" s="269"/>
      <c r="DA695" s="269"/>
      <c r="DB695" s="269"/>
      <c r="DC695" s="269"/>
      <c r="DD695" s="269"/>
      <c r="DE695" s="269"/>
      <c r="DF695" s="269"/>
      <c r="DG695" s="269"/>
      <c r="DH695" s="269"/>
      <c r="DI695" s="269"/>
      <c r="DJ695" s="269"/>
      <c r="DK695" s="269"/>
      <c r="DL695" s="269"/>
      <c r="DM695" s="269"/>
      <c r="DN695" s="269"/>
      <c r="DO695" s="269"/>
      <c r="DP695" s="269"/>
      <c r="DQ695" s="269"/>
      <c r="DR695" s="269"/>
      <c r="DS695" s="269"/>
      <c r="DT695" s="269"/>
      <c r="DU695" s="269"/>
      <c r="DV695" s="269"/>
      <c r="DW695" s="269"/>
      <c r="DX695" s="269"/>
      <c r="DY695" s="269"/>
      <c r="DZ695" s="269"/>
      <c r="EA695" s="269"/>
      <c r="EB695" s="269"/>
      <c r="EC695" s="269"/>
      <c r="ED695" s="269"/>
      <c r="EE695" s="269"/>
      <c r="EF695" s="269"/>
      <c r="EG695" s="269"/>
      <c r="EH695" s="269"/>
      <c r="EI695" s="269"/>
      <c r="EJ695" s="269"/>
      <c r="EK695" s="269"/>
      <c r="EL695" s="269"/>
      <c r="EM695" s="269"/>
      <c r="EN695" s="269"/>
      <c r="EO695" s="269"/>
      <c r="EP695" s="269"/>
      <c r="EQ695" s="269"/>
      <c r="ER695" s="269"/>
      <c r="ES695" s="269"/>
      <c r="ET695" s="269"/>
      <c r="EU695" s="269"/>
      <c r="EV695" s="269"/>
      <c r="EW695" s="269"/>
      <c r="EX695" s="269"/>
      <c r="EY695" s="269"/>
      <c r="EZ695" s="269"/>
      <c r="FA695" s="269"/>
      <c r="FB695" s="269"/>
      <c r="FC695" s="269"/>
      <c r="FD695" s="269"/>
      <c r="FE695" s="269"/>
      <c r="FF695" s="269"/>
      <c r="FG695" s="269"/>
      <c r="FH695" s="269"/>
      <c r="FI695" s="269"/>
      <c r="FJ695" s="269"/>
      <c r="FK695" s="269"/>
      <c r="FL695" s="269"/>
      <c r="FM695" s="269"/>
      <c r="FN695" s="269"/>
      <c r="FO695" s="269"/>
      <c r="FP695" s="269"/>
      <c r="FQ695" s="269"/>
      <c r="FR695" s="269"/>
      <c r="FS695" s="269"/>
      <c r="FT695" s="269"/>
      <c r="FU695" s="269"/>
      <c r="FV695" s="269"/>
      <c r="FW695" s="269"/>
      <c r="FX695" s="269"/>
      <c r="FY695" s="269"/>
      <c r="FZ695" s="269"/>
      <c r="GA695" s="269"/>
      <c r="GB695" s="269"/>
      <c r="GC695" s="269"/>
      <c r="GD695" s="269"/>
      <c r="GE695" s="269"/>
      <c r="GF695" s="269"/>
      <c r="GG695" s="269"/>
      <c r="GH695" s="269"/>
      <c r="GI695" s="269"/>
      <c r="GJ695" s="269"/>
      <c r="GK695" s="269"/>
      <c r="GL695" s="269"/>
      <c r="GM695" s="269"/>
      <c r="GN695" s="269"/>
      <c r="GO695" s="269"/>
      <c r="GP695" s="269"/>
      <c r="GQ695" s="269"/>
      <c r="GR695" s="269"/>
      <c r="GS695" s="269"/>
      <c r="GT695" s="269"/>
      <c r="GU695" s="269"/>
      <c r="GV695" s="269"/>
      <c r="GW695" s="269"/>
      <c r="GX695" s="269"/>
      <c r="GY695" s="269"/>
      <c r="GZ695" s="269"/>
      <c r="HA695" s="269"/>
      <c r="HB695" s="269"/>
      <c r="HC695" s="269"/>
      <c r="HD695" s="269"/>
      <c r="HE695" s="269"/>
      <c r="HF695" s="269"/>
      <c r="HG695" s="269"/>
      <c r="HH695" s="269"/>
      <c r="HI695" s="269"/>
      <c r="HJ695" s="269"/>
      <c r="HK695" s="269"/>
      <c r="HL695" s="269"/>
      <c r="HM695" s="269"/>
      <c r="HN695" s="269"/>
      <c r="HO695" s="269"/>
      <c r="HP695" s="269"/>
      <c r="HQ695" s="269"/>
      <c r="HR695" s="269"/>
      <c r="HS695" s="269"/>
      <c r="HT695" s="269"/>
      <c r="HU695" s="269"/>
      <c r="HV695" s="269"/>
      <c r="HW695" s="269"/>
      <c r="HX695" s="269"/>
      <c r="HY695" s="269"/>
      <c r="HZ695" s="269"/>
      <c r="IA695" s="269"/>
      <c r="IB695" s="269"/>
      <c r="IC695" s="269"/>
      <c r="ID695" s="269"/>
      <c r="IE695" s="269"/>
      <c r="IF695" s="269"/>
      <c r="IG695" s="269"/>
      <c r="IH695" s="269"/>
      <c r="II695" s="269"/>
      <c r="IJ695" s="269"/>
      <c r="IK695" s="269"/>
      <c r="IL695" s="269"/>
      <c r="IM695" s="269"/>
      <c r="IN695" s="269"/>
      <c r="IO695" s="269"/>
      <c r="IP695" s="269"/>
      <c r="IQ695" s="269"/>
      <c r="IR695" s="269"/>
      <c r="IS695" s="269"/>
      <c r="IT695" s="269"/>
      <c r="IU695" s="269"/>
      <c r="IV695" s="269"/>
      <c r="IW695" s="269"/>
      <c r="IX695" s="269"/>
      <c r="IY695" s="269"/>
    </row>
    <row r="696" spans="1:259" s="845" customFormat="1" ht="38.25" x14ac:dyDescent="0.2">
      <c r="A696" s="699" t="s">
        <v>36</v>
      </c>
      <c r="B696" s="760"/>
      <c r="C696" s="700"/>
      <c r="D696" s="700"/>
      <c r="E696" s="701"/>
      <c r="F696" s="915" t="s">
        <v>571</v>
      </c>
      <c r="G696" s="702" t="s">
        <v>1033</v>
      </c>
      <c r="I696" s="846"/>
      <c r="J696" s="846"/>
      <c r="K696" s="486"/>
      <c r="L696" s="244"/>
      <c r="M696" s="847"/>
      <c r="N696" s="847"/>
      <c r="O696" s="244"/>
      <c r="P696" s="847"/>
      <c r="Q696" s="847"/>
      <c r="R696" s="487"/>
      <c r="S696" s="847"/>
      <c r="T696" s="847"/>
      <c r="U696" s="244"/>
      <c r="V696" s="245"/>
      <c r="W696" s="245"/>
      <c r="X696" s="637"/>
      <c r="Y696" s="269"/>
      <c r="Z696" s="269"/>
      <c r="AA696" s="269"/>
      <c r="AB696" s="269"/>
      <c r="AC696" s="269"/>
      <c r="AD696" s="269"/>
      <c r="AE696" s="269"/>
      <c r="AF696" s="269"/>
      <c r="AG696" s="269"/>
      <c r="AH696" s="269"/>
      <c r="AI696" s="269"/>
      <c r="AJ696" s="269"/>
      <c r="AK696" s="269"/>
      <c r="AL696" s="269"/>
      <c r="AM696" s="269"/>
      <c r="AN696" s="269"/>
      <c r="AO696" s="269"/>
      <c r="AP696" s="269"/>
      <c r="AQ696" s="269"/>
      <c r="AR696" s="269"/>
      <c r="AS696" s="269"/>
      <c r="AT696" s="269"/>
      <c r="AU696" s="269"/>
      <c r="AV696" s="269"/>
      <c r="AW696" s="269"/>
      <c r="AX696" s="269"/>
      <c r="AY696" s="269"/>
      <c r="AZ696" s="269"/>
      <c r="BA696" s="269"/>
      <c r="BB696" s="269"/>
      <c r="BC696" s="269"/>
      <c r="BD696" s="269"/>
      <c r="BE696" s="269"/>
      <c r="BF696" s="269"/>
      <c r="BG696" s="269"/>
      <c r="BH696" s="269"/>
      <c r="BI696" s="269"/>
      <c r="BJ696" s="269"/>
      <c r="BK696" s="269"/>
      <c r="BL696" s="269"/>
      <c r="BM696" s="269"/>
      <c r="BN696" s="269"/>
      <c r="BO696" s="269"/>
      <c r="BP696" s="269"/>
      <c r="BQ696" s="269"/>
      <c r="BR696" s="269"/>
      <c r="BS696" s="269"/>
      <c r="BT696" s="269"/>
      <c r="BU696" s="269"/>
      <c r="BV696" s="269"/>
      <c r="BW696" s="269"/>
      <c r="BX696" s="269"/>
      <c r="BY696" s="269"/>
      <c r="BZ696" s="269"/>
      <c r="CA696" s="269"/>
      <c r="CB696" s="269"/>
      <c r="CC696" s="269"/>
      <c r="CD696" s="269"/>
      <c r="CE696" s="269"/>
      <c r="CF696" s="269"/>
      <c r="CG696" s="269"/>
      <c r="CH696" s="269"/>
      <c r="CI696" s="269"/>
      <c r="CJ696" s="269"/>
      <c r="CK696" s="269"/>
      <c r="CL696" s="269"/>
      <c r="CM696" s="269"/>
      <c r="CN696" s="269"/>
      <c r="CO696" s="269"/>
      <c r="CP696" s="269"/>
      <c r="CQ696" s="269"/>
      <c r="CR696" s="269"/>
      <c r="CS696" s="269"/>
      <c r="CT696" s="269"/>
      <c r="CU696" s="269"/>
      <c r="CV696" s="269"/>
      <c r="CW696" s="269"/>
      <c r="CX696" s="269"/>
      <c r="CY696" s="269"/>
      <c r="CZ696" s="269"/>
      <c r="DA696" s="269"/>
      <c r="DB696" s="269"/>
      <c r="DC696" s="269"/>
      <c r="DD696" s="269"/>
      <c r="DE696" s="269"/>
      <c r="DF696" s="269"/>
      <c r="DG696" s="269"/>
      <c r="DH696" s="269"/>
      <c r="DI696" s="269"/>
      <c r="DJ696" s="269"/>
      <c r="DK696" s="269"/>
      <c r="DL696" s="269"/>
      <c r="DM696" s="269"/>
      <c r="DN696" s="269"/>
      <c r="DO696" s="269"/>
      <c r="DP696" s="269"/>
      <c r="DQ696" s="269"/>
      <c r="DR696" s="269"/>
      <c r="DS696" s="269"/>
      <c r="DT696" s="269"/>
      <c r="DU696" s="269"/>
      <c r="DV696" s="269"/>
      <c r="DW696" s="269"/>
      <c r="DX696" s="269"/>
      <c r="DY696" s="269"/>
      <c r="DZ696" s="269"/>
      <c r="EA696" s="269"/>
      <c r="EB696" s="269"/>
      <c r="EC696" s="269"/>
      <c r="ED696" s="269"/>
      <c r="EE696" s="269"/>
      <c r="EF696" s="269"/>
      <c r="EG696" s="269"/>
      <c r="EH696" s="269"/>
      <c r="EI696" s="269"/>
      <c r="EJ696" s="269"/>
      <c r="EK696" s="269"/>
      <c r="EL696" s="269"/>
      <c r="EM696" s="269"/>
      <c r="EN696" s="269"/>
      <c r="EO696" s="269"/>
      <c r="EP696" s="269"/>
      <c r="EQ696" s="269"/>
      <c r="ER696" s="269"/>
      <c r="ES696" s="269"/>
      <c r="ET696" s="269"/>
      <c r="EU696" s="269"/>
      <c r="EV696" s="269"/>
      <c r="EW696" s="269"/>
      <c r="EX696" s="269"/>
      <c r="EY696" s="269"/>
      <c r="EZ696" s="269"/>
      <c r="FA696" s="269"/>
      <c r="FB696" s="269"/>
      <c r="FC696" s="269"/>
      <c r="FD696" s="269"/>
      <c r="FE696" s="269"/>
      <c r="FF696" s="269"/>
      <c r="FG696" s="269"/>
      <c r="FH696" s="269"/>
      <c r="FI696" s="269"/>
      <c r="FJ696" s="269"/>
      <c r="FK696" s="269"/>
      <c r="FL696" s="269"/>
      <c r="FM696" s="269"/>
      <c r="FN696" s="269"/>
      <c r="FO696" s="269"/>
      <c r="FP696" s="269"/>
      <c r="FQ696" s="269"/>
      <c r="FR696" s="269"/>
      <c r="FS696" s="269"/>
      <c r="FT696" s="269"/>
      <c r="FU696" s="269"/>
      <c r="FV696" s="269"/>
      <c r="FW696" s="269"/>
      <c r="FX696" s="269"/>
      <c r="FY696" s="269"/>
      <c r="FZ696" s="269"/>
      <c r="GA696" s="269"/>
      <c r="GB696" s="269"/>
      <c r="GC696" s="269"/>
      <c r="GD696" s="269"/>
      <c r="GE696" s="269"/>
      <c r="GF696" s="269"/>
      <c r="GG696" s="269"/>
      <c r="GH696" s="269"/>
      <c r="GI696" s="269"/>
      <c r="GJ696" s="269"/>
      <c r="GK696" s="269"/>
      <c r="GL696" s="269"/>
      <c r="GM696" s="269"/>
      <c r="GN696" s="269"/>
      <c r="GO696" s="269"/>
      <c r="GP696" s="269"/>
      <c r="GQ696" s="269"/>
      <c r="GR696" s="269"/>
      <c r="GS696" s="269"/>
      <c r="GT696" s="269"/>
      <c r="GU696" s="269"/>
      <c r="GV696" s="269"/>
      <c r="GW696" s="269"/>
      <c r="GX696" s="269"/>
      <c r="GY696" s="269"/>
      <c r="GZ696" s="269"/>
      <c r="HA696" s="269"/>
      <c r="HB696" s="269"/>
      <c r="HC696" s="269"/>
      <c r="HD696" s="269"/>
      <c r="HE696" s="269"/>
      <c r="HF696" s="269"/>
      <c r="HG696" s="269"/>
      <c r="HH696" s="269"/>
      <c r="HI696" s="269"/>
      <c r="HJ696" s="269"/>
      <c r="HK696" s="269"/>
      <c r="HL696" s="269"/>
      <c r="HM696" s="269"/>
      <c r="HN696" s="269"/>
      <c r="HO696" s="269"/>
      <c r="HP696" s="269"/>
      <c r="HQ696" s="269"/>
      <c r="HR696" s="269"/>
      <c r="HS696" s="269"/>
      <c r="HT696" s="269"/>
      <c r="HU696" s="269"/>
      <c r="HV696" s="269"/>
      <c r="HW696" s="269"/>
      <c r="HX696" s="269"/>
      <c r="HY696" s="269"/>
      <c r="HZ696" s="269"/>
      <c r="IA696" s="269"/>
      <c r="IB696" s="269"/>
      <c r="IC696" s="269"/>
      <c r="ID696" s="269"/>
      <c r="IE696" s="269"/>
      <c r="IF696" s="269"/>
      <c r="IG696" s="269"/>
      <c r="IH696" s="269"/>
      <c r="II696" s="269"/>
      <c r="IJ696" s="269"/>
      <c r="IK696" s="269"/>
      <c r="IL696" s="269"/>
      <c r="IM696" s="269"/>
      <c r="IN696" s="269"/>
      <c r="IO696" s="269"/>
      <c r="IP696" s="269"/>
      <c r="IQ696" s="269"/>
      <c r="IR696" s="269"/>
      <c r="IS696" s="269"/>
      <c r="IT696" s="269"/>
      <c r="IU696" s="269"/>
      <c r="IV696" s="269"/>
      <c r="IW696" s="269"/>
      <c r="IX696" s="269"/>
      <c r="IY696" s="269"/>
    </row>
    <row r="697" spans="1:259" x14ac:dyDescent="0.2">
      <c r="A697" s="703" t="s">
        <v>1026</v>
      </c>
      <c r="B697" s="719">
        <v>0.12</v>
      </c>
      <c r="C697" s="719">
        <v>0.12</v>
      </c>
      <c r="D697" s="719" t="s">
        <v>1027</v>
      </c>
      <c r="E697" s="719" t="s">
        <v>1027</v>
      </c>
      <c r="F697" s="915"/>
      <c r="G697" s="707" t="s">
        <v>1026</v>
      </c>
      <c r="H697"/>
    </row>
    <row r="698" spans="1:259" ht="25.5" x14ac:dyDescent="0.2">
      <c r="A698" s="703" t="s">
        <v>1017</v>
      </c>
      <c r="B698" s="762">
        <v>990.62</v>
      </c>
      <c r="C698" s="690">
        <v>1140.21</v>
      </c>
      <c r="D698" s="690">
        <v>792.78868204254297</v>
      </c>
      <c r="E698" s="689">
        <v>1260.6502542360247</v>
      </c>
      <c r="F698" s="915">
        <v>0.10562988768386933</v>
      </c>
      <c r="G698" s="707" t="s">
        <v>1017</v>
      </c>
      <c r="H698"/>
    </row>
    <row r="699" spans="1:259" x14ac:dyDescent="0.2">
      <c r="A699" s="703"/>
      <c r="B699" s="762"/>
      <c r="C699" s="690"/>
      <c r="D699" s="690">
        <v>79.62802986686836</v>
      </c>
      <c r="E699" s="689">
        <v>29.993224583187079</v>
      </c>
      <c r="F699" s="915" t="s">
        <v>1020</v>
      </c>
      <c r="G699" s="707" t="s">
        <v>1028</v>
      </c>
      <c r="H699"/>
    </row>
    <row r="700" spans="1:259" ht="25.5" x14ac:dyDescent="0.2">
      <c r="A700" s="726" t="s">
        <v>42</v>
      </c>
      <c r="B700" s="770">
        <v>131.52160000000001</v>
      </c>
      <c r="C700" s="727">
        <v>151.3792</v>
      </c>
      <c r="D700" s="727">
        <v>96.073454133872318</v>
      </c>
      <c r="E700" s="728">
        <v>163.91134473709189</v>
      </c>
      <c r="F700" s="915">
        <v>8.2786437879787303E-2</v>
      </c>
      <c r="G700" s="729" t="s">
        <v>42</v>
      </c>
      <c r="H700"/>
      <c r="I700" s="638"/>
      <c r="J700" s="638"/>
      <c r="K700" s="639"/>
      <c r="L700" s="471"/>
      <c r="M700" s="470"/>
      <c r="N700" s="470"/>
      <c r="O700" s="471"/>
      <c r="P700" s="470"/>
      <c r="Q700" s="470"/>
      <c r="R700" s="640"/>
      <c r="S700" s="470"/>
      <c r="T700" s="470"/>
      <c r="U700" s="471"/>
      <c r="V700" s="472"/>
      <c r="W700" s="473"/>
      <c r="X700" s="474"/>
    </row>
    <row r="701" spans="1:259" s="845" customFormat="1" x14ac:dyDescent="0.2">
      <c r="A701" s="699" t="s">
        <v>1029</v>
      </c>
      <c r="B701" s="768"/>
      <c r="C701" s="721"/>
      <c r="D701" s="721"/>
      <c r="E701" s="722"/>
      <c r="F701" s="915" t="s">
        <v>571</v>
      </c>
      <c r="G701" s="702" t="s">
        <v>1029</v>
      </c>
      <c r="I701" s="851"/>
      <c r="J701" s="851"/>
      <c r="K701" s="639"/>
      <c r="L701" s="471"/>
      <c r="M701" s="852"/>
      <c r="N701" s="852"/>
      <c r="O701" s="471"/>
      <c r="P701" s="852"/>
      <c r="Q701" s="852"/>
      <c r="R701" s="640"/>
      <c r="S701" s="852"/>
      <c r="T701" s="847"/>
      <c r="U701" s="244"/>
      <c r="V701" s="245"/>
      <c r="W701" s="245"/>
      <c r="X701" s="637"/>
      <c r="Y701" s="269"/>
      <c r="Z701" s="269"/>
      <c r="AA701" s="269"/>
      <c r="AB701" s="269"/>
      <c r="AC701" s="269"/>
      <c r="AD701" s="269"/>
      <c r="AE701" s="269"/>
      <c r="AF701" s="269"/>
      <c r="AG701" s="269"/>
      <c r="AH701" s="269"/>
      <c r="AI701" s="269"/>
      <c r="AJ701" s="269"/>
      <c r="AK701" s="269"/>
      <c r="AL701" s="269"/>
      <c r="AM701" s="269"/>
      <c r="AN701" s="269"/>
      <c r="AO701" s="269"/>
      <c r="AP701" s="269"/>
      <c r="AQ701" s="269"/>
      <c r="AR701" s="269"/>
      <c r="AS701" s="269"/>
      <c r="AT701" s="269"/>
      <c r="AU701" s="269"/>
      <c r="AV701" s="269"/>
      <c r="AW701" s="269"/>
      <c r="AX701" s="269"/>
      <c r="AY701" s="269"/>
      <c r="AZ701" s="269"/>
      <c r="BA701" s="269"/>
      <c r="BB701" s="269"/>
      <c r="BC701" s="269"/>
      <c r="BD701" s="269"/>
      <c r="BE701" s="269"/>
      <c r="BF701" s="269"/>
      <c r="BG701" s="269"/>
      <c r="BH701" s="269"/>
      <c r="BI701" s="269"/>
      <c r="BJ701" s="269"/>
      <c r="BK701" s="269"/>
      <c r="BL701" s="269"/>
      <c r="BM701" s="269"/>
      <c r="BN701" s="269"/>
      <c r="BO701" s="269"/>
      <c r="BP701" s="269"/>
      <c r="BQ701" s="269"/>
      <c r="BR701" s="269"/>
      <c r="BS701" s="269"/>
      <c r="BT701" s="269"/>
      <c r="BU701" s="269"/>
      <c r="BV701" s="269"/>
      <c r="BW701" s="269"/>
      <c r="BX701" s="269"/>
      <c r="BY701" s="269"/>
      <c r="BZ701" s="269"/>
      <c r="CA701" s="269"/>
      <c r="CB701" s="269"/>
      <c r="CC701" s="269"/>
      <c r="CD701" s="269"/>
      <c r="CE701" s="269"/>
      <c r="CF701" s="269"/>
      <c r="CG701" s="269"/>
      <c r="CH701" s="269"/>
      <c r="CI701" s="269"/>
      <c r="CJ701" s="269"/>
      <c r="CK701" s="269"/>
      <c r="CL701" s="269"/>
      <c r="CM701" s="269"/>
      <c r="CN701" s="269"/>
      <c r="CO701" s="269"/>
      <c r="CP701" s="269"/>
      <c r="CQ701" s="269"/>
      <c r="CR701" s="269"/>
      <c r="CS701" s="269"/>
      <c r="CT701" s="269"/>
      <c r="CU701" s="269"/>
      <c r="CV701" s="269"/>
      <c r="CW701" s="269"/>
      <c r="CX701" s="269"/>
      <c r="CY701" s="269"/>
      <c r="CZ701" s="269"/>
      <c r="DA701" s="269"/>
      <c r="DB701" s="269"/>
      <c r="DC701" s="269"/>
      <c r="DD701" s="269"/>
      <c r="DE701" s="269"/>
      <c r="DF701" s="269"/>
      <c r="DG701" s="269"/>
      <c r="DH701" s="269"/>
      <c r="DI701" s="269"/>
      <c r="DJ701" s="269"/>
      <c r="DK701" s="269"/>
      <c r="DL701" s="269"/>
      <c r="DM701" s="269"/>
      <c r="DN701" s="269"/>
      <c r="DO701" s="269"/>
      <c r="DP701" s="269"/>
      <c r="DQ701" s="269"/>
      <c r="DR701" s="269"/>
      <c r="DS701" s="269"/>
      <c r="DT701" s="269"/>
      <c r="DU701" s="269"/>
      <c r="DV701" s="269"/>
      <c r="DW701" s="269"/>
      <c r="DX701" s="269"/>
      <c r="DY701" s="269"/>
      <c r="DZ701" s="269"/>
      <c r="EA701" s="269"/>
      <c r="EB701" s="269"/>
      <c r="EC701" s="269"/>
      <c r="ED701" s="269"/>
      <c r="EE701" s="269"/>
      <c r="EF701" s="269"/>
      <c r="EG701" s="269"/>
      <c r="EH701" s="269"/>
      <c r="EI701" s="269"/>
      <c r="EJ701" s="269"/>
      <c r="EK701" s="269"/>
      <c r="EL701" s="269"/>
      <c r="EM701" s="269"/>
      <c r="EN701" s="269"/>
      <c r="EO701" s="269"/>
      <c r="EP701" s="269"/>
      <c r="EQ701" s="269"/>
      <c r="ER701" s="269"/>
      <c r="ES701" s="269"/>
      <c r="ET701" s="269"/>
      <c r="EU701" s="269"/>
      <c r="EV701" s="269"/>
      <c r="EW701" s="269"/>
      <c r="EX701" s="269"/>
      <c r="EY701" s="269"/>
      <c r="EZ701" s="269"/>
      <c r="FA701" s="269"/>
      <c r="FB701" s="269"/>
      <c r="FC701" s="269"/>
      <c r="FD701" s="269"/>
      <c r="FE701" s="269"/>
      <c r="FF701" s="269"/>
      <c r="FG701" s="269"/>
      <c r="FH701" s="269"/>
      <c r="FI701" s="269"/>
      <c r="FJ701" s="269"/>
      <c r="FK701" s="269"/>
      <c r="FL701" s="269"/>
      <c r="FM701" s="269"/>
      <c r="FN701" s="269"/>
      <c r="FO701" s="269"/>
      <c r="FP701" s="269"/>
      <c r="FQ701" s="269"/>
      <c r="FR701" s="269"/>
      <c r="FS701" s="269"/>
      <c r="FT701" s="269"/>
      <c r="FU701" s="269"/>
      <c r="FV701" s="269"/>
      <c r="FW701" s="269"/>
      <c r="FX701" s="269"/>
      <c r="FY701" s="269"/>
      <c r="FZ701" s="269"/>
      <c r="GA701" s="269"/>
      <c r="GB701" s="269"/>
      <c r="GC701" s="269"/>
      <c r="GD701" s="269"/>
      <c r="GE701" s="269"/>
      <c r="GF701" s="269"/>
      <c r="GG701" s="269"/>
      <c r="GH701" s="269"/>
      <c r="GI701" s="269"/>
      <c r="GJ701" s="269"/>
      <c r="GK701" s="269"/>
      <c r="GL701" s="269"/>
      <c r="GM701" s="269"/>
      <c r="GN701" s="269"/>
      <c r="GO701" s="269"/>
      <c r="GP701" s="269"/>
      <c r="GQ701" s="269"/>
      <c r="GR701" s="269"/>
      <c r="GS701" s="269"/>
      <c r="GT701" s="269"/>
      <c r="GU701" s="269"/>
      <c r="GV701" s="269"/>
      <c r="GW701" s="269"/>
      <c r="GX701" s="269"/>
      <c r="GY701" s="269"/>
      <c r="GZ701" s="269"/>
      <c r="HA701" s="269"/>
      <c r="HB701" s="269"/>
      <c r="HC701" s="269"/>
      <c r="HD701" s="269"/>
      <c r="HE701" s="269"/>
      <c r="HF701" s="269"/>
      <c r="HG701" s="269"/>
      <c r="HH701" s="269"/>
      <c r="HI701" s="269"/>
      <c r="HJ701" s="269"/>
      <c r="HK701" s="269"/>
      <c r="HL701" s="269"/>
      <c r="HM701" s="269"/>
      <c r="HN701" s="269"/>
      <c r="HO701" s="269"/>
      <c r="HP701" s="269"/>
      <c r="HQ701" s="269"/>
      <c r="HR701" s="269"/>
      <c r="HS701" s="269"/>
      <c r="HT701" s="269"/>
      <c r="HU701" s="269"/>
      <c r="HV701" s="269"/>
      <c r="HW701" s="269"/>
      <c r="HX701" s="269"/>
      <c r="HY701" s="269"/>
      <c r="HZ701" s="269"/>
      <c r="IA701" s="269"/>
      <c r="IB701" s="269"/>
      <c r="IC701" s="269"/>
      <c r="ID701" s="269"/>
      <c r="IE701" s="269"/>
      <c r="IF701" s="269"/>
      <c r="IG701" s="269"/>
      <c r="IH701" s="269"/>
      <c r="II701" s="269"/>
      <c r="IJ701" s="269"/>
      <c r="IK701" s="269"/>
      <c r="IL701" s="269"/>
      <c r="IM701" s="269"/>
      <c r="IN701" s="269"/>
      <c r="IO701" s="269"/>
      <c r="IP701" s="269"/>
      <c r="IQ701" s="269"/>
      <c r="IR701" s="269"/>
      <c r="IS701" s="269"/>
      <c r="IT701" s="269"/>
      <c r="IU701" s="269"/>
      <c r="IV701" s="269"/>
      <c r="IW701" s="269"/>
      <c r="IX701" s="269"/>
      <c r="IY701" s="269"/>
    </row>
    <row r="702" spans="1:259" x14ac:dyDescent="0.2">
      <c r="A702" s="703" t="s">
        <v>38</v>
      </c>
      <c r="B702" s="764">
        <v>1.7724000000000002</v>
      </c>
      <c r="C702" s="708">
        <v>2.0400800000000001</v>
      </c>
      <c r="D702" s="708">
        <v>2.2875286878502221</v>
      </c>
      <c r="E702" s="709">
        <v>2.5829193044235836</v>
      </c>
      <c r="F702" s="915">
        <v>0.26608726345220945</v>
      </c>
      <c r="G702" s="707" t="s">
        <v>38</v>
      </c>
      <c r="H702"/>
    </row>
    <row r="703" spans="1:259" s="848" customFormat="1" x14ac:dyDescent="0.2">
      <c r="A703" s="703" t="s">
        <v>39</v>
      </c>
      <c r="B703" s="764">
        <v>1.0933440000000001</v>
      </c>
      <c r="C703" s="708">
        <v>1.258432</v>
      </c>
      <c r="D703" s="708">
        <v>1.7075286878502216</v>
      </c>
      <c r="E703" s="709">
        <v>1.7049501652235837</v>
      </c>
      <c r="F703" s="915">
        <v>0.35482105129524971</v>
      </c>
      <c r="G703" s="707" t="s">
        <v>39</v>
      </c>
      <c r="I703" s="485"/>
      <c r="J703" s="485"/>
      <c r="K703" s="849"/>
      <c r="L703" s="164"/>
      <c r="M703" s="243"/>
      <c r="N703" s="243"/>
      <c r="O703" s="164"/>
      <c r="P703" s="243"/>
      <c r="Q703" s="243"/>
      <c r="R703" s="850"/>
      <c r="S703" s="243"/>
      <c r="T703" s="243"/>
      <c r="U703" s="164"/>
      <c r="V703" s="246"/>
      <c r="W703" s="246"/>
      <c r="X703" s="247"/>
      <c r="Y703" s="248"/>
      <c r="Z703" s="248"/>
      <c r="AA703" s="248"/>
      <c r="AB703" s="248"/>
      <c r="AC703" s="248"/>
      <c r="AD703" s="248"/>
      <c r="AE703" s="248"/>
      <c r="AF703" s="248"/>
      <c r="AG703" s="248"/>
      <c r="AH703" s="248"/>
      <c r="AI703" s="248"/>
      <c r="AJ703" s="248"/>
      <c r="AK703" s="248"/>
      <c r="AL703" s="248"/>
      <c r="AM703" s="248"/>
      <c r="AN703" s="248"/>
      <c r="AO703" s="248"/>
      <c r="AP703" s="248"/>
      <c r="AQ703" s="248"/>
      <c r="AR703" s="248"/>
      <c r="AS703" s="248"/>
      <c r="AT703" s="248"/>
      <c r="AU703" s="248"/>
      <c r="AV703" s="248"/>
      <c r="AW703" s="248"/>
      <c r="AX703" s="248"/>
      <c r="AY703" s="248"/>
      <c r="AZ703" s="248"/>
      <c r="BA703" s="248"/>
      <c r="BB703" s="248"/>
      <c r="BC703" s="248"/>
      <c r="BD703" s="248"/>
      <c r="BE703" s="248"/>
      <c r="BF703" s="248"/>
      <c r="BG703" s="248"/>
      <c r="BH703" s="248"/>
      <c r="BI703" s="248"/>
      <c r="BJ703" s="248"/>
      <c r="BK703" s="248"/>
      <c r="BL703" s="248"/>
      <c r="BM703" s="248"/>
      <c r="BN703" s="248"/>
      <c r="BO703" s="248"/>
      <c r="BP703" s="248"/>
      <c r="BQ703" s="248"/>
      <c r="BR703" s="248"/>
      <c r="BS703" s="248"/>
      <c r="BT703" s="248"/>
      <c r="BU703" s="248"/>
      <c r="BV703" s="248"/>
      <c r="BW703" s="248"/>
      <c r="BX703" s="248"/>
      <c r="BY703" s="248"/>
      <c r="BZ703" s="248"/>
      <c r="CA703" s="248"/>
      <c r="CB703" s="248"/>
      <c r="CC703" s="248"/>
      <c r="CD703" s="248"/>
      <c r="CE703" s="248"/>
      <c r="CF703" s="248"/>
      <c r="CG703" s="248"/>
      <c r="CH703" s="248"/>
      <c r="CI703" s="248"/>
      <c r="CJ703" s="248"/>
      <c r="CK703" s="248"/>
      <c r="CL703" s="248"/>
      <c r="CM703" s="248"/>
      <c r="CN703" s="248"/>
      <c r="CO703" s="248"/>
      <c r="CP703" s="248"/>
      <c r="CQ703" s="248"/>
      <c r="CR703" s="248"/>
      <c r="CS703" s="248"/>
      <c r="CT703" s="248"/>
      <c r="CU703" s="248"/>
      <c r="CV703" s="248"/>
      <c r="CW703" s="248"/>
      <c r="CX703" s="248"/>
      <c r="CY703" s="248"/>
      <c r="CZ703" s="248"/>
      <c r="DA703" s="248"/>
      <c r="DB703" s="248"/>
      <c r="DC703" s="248"/>
      <c r="DD703" s="248"/>
      <c r="DE703" s="248"/>
      <c r="DF703" s="248"/>
      <c r="DG703" s="248"/>
      <c r="DH703" s="248"/>
      <c r="DI703" s="248"/>
      <c r="DJ703" s="248"/>
      <c r="DK703" s="248"/>
      <c r="DL703" s="248"/>
      <c r="DM703" s="248"/>
      <c r="DN703" s="248"/>
      <c r="DO703" s="248"/>
      <c r="DP703" s="248"/>
      <c r="DQ703" s="248"/>
      <c r="DR703" s="248"/>
      <c r="DS703" s="248"/>
      <c r="DT703" s="248"/>
      <c r="DU703" s="248"/>
      <c r="DV703" s="248"/>
      <c r="DW703" s="248"/>
      <c r="DX703" s="248"/>
      <c r="DY703" s="248"/>
      <c r="DZ703" s="248"/>
      <c r="EA703" s="248"/>
      <c r="EB703" s="248"/>
      <c r="EC703" s="248"/>
      <c r="ED703" s="248"/>
      <c r="EE703" s="248"/>
      <c r="EF703" s="248"/>
      <c r="EG703" s="248"/>
      <c r="EH703" s="248"/>
      <c r="EI703" s="248"/>
      <c r="EJ703" s="248"/>
      <c r="EK703" s="248"/>
      <c r="EL703" s="248"/>
      <c r="EM703" s="248"/>
      <c r="EN703" s="248"/>
      <c r="EO703" s="248"/>
      <c r="EP703" s="248"/>
      <c r="EQ703" s="248"/>
      <c r="ER703" s="248"/>
      <c r="ES703" s="248"/>
      <c r="ET703" s="248"/>
      <c r="EU703" s="248"/>
      <c r="EV703" s="248"/>
      <c r="EW703" s="248"/>
      <c r="EX703" s="248"/>
      <c r="EY703" s="248"/>
      <c r="EZ703" s="248"/>
      <c r="FA703" s="248"/>
      <c r="FB703" s="248"/>
      <c r="FC703" s="248"/>
      <c r="FD703" s="248"/>
      <c r="FE703" s="248"/>
      <c r="FF703" s="248"/>
      <c r="FG703" s="248"/>
      <c r="FH703" s="248"/>
      <c r="FI703" s="248"/>
      <c r="FJ703" s="248"/>
      <c r="FK703" s="248"/>
      <c r="FL703" s="248"/>
      <c r="FM703" s="248"/>
      <c r="FN703" s="248"/>
      <c r="FO703" s="248"/>
      <c r="FP703" s="248"/>
      <c r="FQ703" s="248"/>
      <c r="FR703" s="248"/>
      <c r="FS703" s="248"/>
      <c r="FT703" s="248"/>
      <c r="FU703" s="248"/>
      <c r="FV703" s="248"/>
      <c r="FW703" s="248"/>
      <c r="FX703" s="248"/>
      <c r="FY703" s="248"/>
      <c r="FZ703" s="248"/>
      <c r="GA703" s="248"/>
      <c r="GB703" s="248"/>
      <c r="GC703" s="248"/>
      <c r="GD703" s="248"/>
      <c r="GE703" s="248"/>
      <c r="GF703" s="248"/>
      <c r="GG703" s="248"/>
      <c r="GH703" s="248"/>
      <c r="GI703" s="248"/>
      <c r="GJ703" s="248"/>
      <c r="GK703" s="248"/>
      <c r="GL703" s="248"/>
      <c r="GM703" s="248"/>
      <c r="GN703" s="248"/>
      <c r="GO703" s="248"/>
      <c r="GP703" s="248"/>
      <c r="GQ703" s="248"/>
      <c r="GR703" s="248"/>
      <c r="GS703" s="248"/>
      <c r="GT703" s="248"/>
      <c r="GU703" s="248"/>
      <c r="GV703" s="248"/>
      <c r="GW703" s="248"/>
      <c r="GX703" s="248"/>
      <c r="GY703" s="248"/>
      <c r="GZ703" s="248"/>
      <c r="HA703" s="248"/>
      <c r="HB703" s="248"/>
      <c r="HC703" s="248"/>
      <c r="HD703" s="248"/>
      <c r="HE703" s="248"/>
      <c r="HF703" s="248"/>
      <c r="HG703" s="248"/>
      <c r="HH703" s="248"/>
      <c r="HI703" s="248"/>
      <c r="HJ703" s="248"/>
      <c r="HK703" s="248"/>
      <c r="HL703" s="248"/>
      <c r="HM703" s="248"/>
      <c r="HN703" s="248"/>
      <c r="HO703" s="248"/>
      <c r="HP703" s="248"/>
      <c r="HQ703" s="248"/>
      <c r="HR703" s="248"/>
      <c r="HS703" s="248"/>
      <c r="HT703" s="248"/>
      <c r="HU703" s="248"/>
      <c r="HV703" s="248"/>
      <c r="HW703" s="248"/>
      <c r="HX703" s="248"/>
      <c r="HY703" s="248"/>
      <c r="HZ703" s="248"/>
      <c r="IA703" s="248"/>
      <c r="IB703" s="248"/>
      <c r="IC703" s="248"/>
      <c r="ID703" s="248"/>
      <c r="IE703" s="248"/>
      <c r="IF703" s="248"/>
      <c r="IG703" s="248"/>
      <c r="IH703" s="248"/>
      <c r="II703" s="248"/>
      <c r="IJ703" s="248"/>
      <c r="IK703" s="248"/>
      <c r="IL703" s="248"/>
      <c r="IM703" s="248"/>
      <c r="IN703" s="248"/>
      <c r="IO703" s="248"/>
      <c r="IP703" s="248"/>
      <c r="IQ703" s="248"/>
      <c r="IR703" s="248"/>
      <c r="IS703" s="248"/>
      <c r="IT703" s="248"/>
      <c r="IU703" s="248"/>
      <c r="IV703" s="248"/>
      <c r="IW703" s="248"/>
      <c r="IX703" s="248"/>
      <c r="IY703" s="248"/>
    </row>
    <row r="704" spans="1:259" x14ac:dyDescent="0.2">
      <c r="A704" s="703" t="s">
        <v>40</v>
      </c>
      <c r="B704" s="764">
        <v>0.77873600000000009</v>
      </c>
      <c r="C704" s="708">
        <v>0.89622400000000013</v>
      </c>
      <c r="D704" s="708">
        <v>1.2390286878502215</v>
      </c>
      <c r="E704" s="709">
        <v>1.2228748686902502</v>
      </c>
      <c r="F704" s="915">
        <v>0.3644745830174711</v>
      </c>
      <c r="G704" s="707" t="s">
        <v>40</v>
      </c>
      <c r="H704"/>
    </row>
    <row r="705" spans="1:259" s="845" customFormat="1" ht="25.5" x14ac:dyDescent="0.2">
      <c r="A705" s="699" t="s">
        <v>1030</v>
      </c>
      <c r="B705" s="763"/>
      <c r="C705" s="700"/>
      <c r="D705" s="700"/>
      <c r="E705" s="701"/>
      <c r="F705" s="915" t="s">
        <v>571</v>
      </c>
      <c r="G705" s="702" t="s">
        <v>1030</v>
      </c>
      <c r="I705" s="846"/>
      <c r="J705" s="846"/>
      <c r="K705" s="486"/>
      <c r="L705" s="244"/>
      <c r="M705" s="847"/>
      <c r="N705" s="847"/>
      <c r="O705" s="244"/>
      <c r="P705" s="847"/>
      <c r="Q705" s="847"/>
      <c r="R705" s="487"/>
      <c r="S705" s="847"/>
      <c r="T705" s="847"/>
      <c r="U705" s="244"/>
      <c r="V705" s="245"/>
      <c r="W705" s="245"/>
      <c r="X705" s="637"/>
      <c r="Y705" s="269"/>
      <c r="Z705" s="269"/>
      <c r="AA705" s="269"/>
      <c r="AB705" s="269"/>
      <c r="AC705" s="269"/>
      <c r="AD705" s="269"/>
      <c r="AE705" s="269"/>
      <c r="AF705" s="269"/>
      <c r="AG705" s="269"/>
      <c r="AH705" s="269"/>
      <c r="AI705" s="269"/>
      <c r="AJ705" s="269"/>
      <c r="AK705" s="269"/>
      <c r="AL705" s="269"/>
      <c r="AM705" s="269"/>
      <c r="AN705" s="269"/>
      <c r="AO705" s="269"/>
      <c r="AP705" s="269"/>
      <c r="AQ705" s="269"/>
      <c r="AR705" s="269"/>
      <c r="AS705" s="269"/>
      <c r="AT705" s="269"/>
      <c r="AU705" s="269"/>
      <c r="AV705" s="269"/>
      <c r="AW705" s="269"/>
      <c r="AX705" s="269"/>
      <c r="AY705" s="269"/>
      <c r="AZ705" s="269"/>
      <c r="BA705" s="269"/>
      <c r="BB705" s="269"/>
      <c r="BC705" s="269"/>
      <c r="BD705" s="269"/>
      <c r="BE705" s="269"/>
      <c r="BF705" s="269"/>
      <c r="BG705" s="269"/>
      <c r="BH705" s="269"/>
      <c r="BI705" s="269"/>
      <c r="BJ705" s="269"/>
      <c r="BK705" s="269"/>
      <c r="BL705" s="269"/>
      <c r="BM705" s="269"/>
      <c r="BN705" s="269"/>
      <c r="BO705" s="269"/>
      <c r="BP705" s="269"/>
      <c r="BQ705" s="269"/>
      <c r="BR705" s="269"/>
      <c r="BS705" s="269"/>
      <c r="BT705" s="269"/>
      <c r="BU705" s="269"/>
      <c r="BV705" s="269"/>
      <c r="BW705" s="269"/>
      <c r="BX705" s="269"/>
      <c r="BY705" s="269"/>
      <c r="BZ705" s="269"/>
      <c r="CA705" s="269"/>
      <c r="CB705" s="269"/>
      <c r="CC705" s="269"/>
      <c r="CD705" s="269"/>
      <c r="CE705" s="269"/>
      <c r="CF705" s="269"/>
      <c r="CG705" s="269"/>
      <c r="CH705" s="269"/>
      <c r="CI705" s="269"/>
      <c r="CJ705" s="269"/>
      <c r="CK705" s="269"/>
      <c r="CL705" s="269"/>
      <c r="CM705" s="269"/>
      <c r="CN705" s="269"/>
      <c r="CO705" s="269"/>
      <c r="CP705" s="269"/>
      <c r="CQ705" s="269"/>
      <c r="CR705" s="269"/>
      <c r="CS705" s="269"/>
      <c r="CT705" s="269"/>
      <c r="CU705" s="269"/>
      <c r="CV705" s="269"/>
      <c r="CW705" s="269"/>
      <c r="CX705" s="269"/>
      <c r="CY705" s="269"/>
      <c r="CZ705" s="269"/>
      <c r="DA705" s="269"/>
      <c r="DB705" s="269"/>
      <c r="DC705" s="269"/>
      <c r="DD705" s="269"/>
      <c r="DE705" s="269"/>
      <c r="DF705" s="269"/>
      <c r="DG705" s="269"/>
      <c r="DH705" s="269"/>
      <c r="DI705" s="269"/>
      <c r="DJ705" s="269"/>
      <c r="DK705" s="269"/>
      <c r="DL705" s="269"/>
      <c r="DM705" s="269"/>
      <c r="DN705" s="269"/>
      <c r="DO705" s="269"/>
      <c r="DP705" s="269"/>
      <c r="DQ705" s="269"/>
      <c r="DR705" s="269"/>
      <c r="DS705" s="269"/>
      <c r="DT705" s="269"/>
      <c r="DU705" s="269"/>
      <c r="DV705" s="269"/>
      <c r="DW705" s="269"/>
      <c r="DX705" s="269"/>
      <c r="DY705" s="269"/>
      <c r="DZ705" s="269"/>
      <c r="EA705" s="269"/>
      <c r="EB705" s="269"/>
      <c r="EC705" s="269"/>
      <c r="ED705" s="269"/>
      <c r="EE705" s="269"/>
      <c r="EF705" s="269"/>
      <c r="EG705" s="269"/>
      <c r="EH705" s="269"/>
      <c r="EI705" s="269"/>
      <c r="EJ705" s="269"/>
      <c r="EK705" s="269"/>
      <c r="EL705" s="269"/>
      <c r="EM705" s="269"/>
      <c r="EN705" s="269"/>
      <c r="EO705" s="269"/>
      <c r="EP705" s="269"/>
      <c r="EQ705" s="269"/>
      <c r="ER705" s="269"/>
      <c r="ES705" s="269"/>
      <c r="ET705" s="269"/>
      <c r="EU705" s="269"/>
      <c r="EV705" s="269"/>
      <c r="EW705" s="269"/>
      <c r="EX705" s="269"/>
      <c r="EY705" s="269"/>
      <c r="EZ705" s="269"/>
      <c r="FA705" s="269"/>
      <c r="FB705" s="269"/>
      <c r="FC705" s="269"/>
      <c r="FD705" s="269"/>
      <c r="FE705" s="269"/>
      <c r="FF705" s="269"/>
      <c r="FG705" s="269"/>
      <c r="FH705" s="269"/>
      <c r="FI705" s="269"/>
      <c r="FJ705" s="269"/>
      <c r="FK705" s="269"/>
      <c r="FL705" s="269"/>
      <c r="FM705" s="269"/>
      <c r="FN705" s="269"/>
      <c r="FO705" s="269"/>
      <c r="FP705" s="269"/>
      <c r="FQ705" s="269"/>
      <c r="FR705" s="269"/>
      <c r="FS705" s="269"/>
      <c r="FT705" s="269"/>
      <c r="FU705" s="269"/>
      <c r="FV705" s="269"/>
      <c r="FW705" s="269"/>
      <c r="FX705" s="269"/>
      <c r="FY705" s="269"/>
      <c r="FZ705" s="269"/>
      <c r="GA705" s="269"/>
      <c r="GB705" s="269"/>
      <c r="GC705" s="269"/>
      <c r="GD705" s="269"/>
      <c r="GE705" s="269"/>
      <c r="GF705" s="269"/>
      <c r="GG705" s="269"/>
      <c r="GH705" s="269"/>
      <c r="GI705" s="269"/>
      <c r="GJ705" s="269"/>
      <c r="GK705" s="269"/>
      <c r="GL705" s="269"/>
      <c r="GM705" s="269"/>
      <c r="GN705" s="269"/>
      <c r="GO705" s="269"/>
      <c r="GP705" s="269"/>
      <c r="GQ705" s="269"/>
      <c r="GR705" s="269"/>
      <c r="GS705" s="269"/>
      <c r="GT705" s="269"/>
      <c r="GU705" s="269"/>
      <c r="GV705" s="269"/>
      <c r="GW705" s="269"/>
      <c r="GX705" s="269"/>
      <c r="GY705" s="269"/>
      <c r="GZ705" s="269"/>
      <c r="HA705" s="269"/>
      <c r="HB705" s="269"/>
      <c r="HC705" s="269"/>
      <c r="HD705" s="269"/>
      <c r="HE705" s="269"/>
      <c r="HF705" s="269"/>
      <c r="HG705" s="269"/>
      <c r="HH705" s="269"/>
      <c r="HI705" s="269"/>
      <c r="HJ705" s="269"/>
      <c r="HK705" s="269"/>
      <c r="HL705" s="269"/>
      <c r="HM705" s="269"/>
      <c r="HN705" s="269"/>
      <c r="HO705" s="269"/>
      <c r="HP705" s="269"/>
      <c r="HQ705" s="269"/>
      <c r="HR705" s="269"/>
      <c r="HS705" s="269"/>
      <c r="HT705" s="269"/>
      <c r="HU705" s="269"/>
      <c r="HV705" s="269"/>
      <c r="HW705" s="269"/>
      <c r="HX705" s="269"/>
      <c r="HY705" s="269"/>
      <c r="HZ705" s="269"/>
      <c r="IA705" s="269"/>
      <c r="IB705" s="269"/>
      <c r="IC705" s="269"/>
      <c r="ID705" s="269"/>
      <c r="IE705" s="269"/>
      <c r="IF705" s="269"/>
      <c r="IG705" s="269"/>
      <c r="IH705" s="269"/>
      <c r="II705" s="269"/>
      <c r="IJ705" s="269"/>
      <c r="IK705" s="269"/>
      <c r="IL705" s="269"/>
      <c r="IM705" s="269"/>
      <c r="IN705" s="269"/>
      <c r="IO705" s="269"/>
      <c r="IP705" s="269"/>
      <c r="IQ705" s="269"/>
      <c r="IR705" s="269"/>
      <c r="IS705" s="269"/>
      <c r="IT705" s="269"/>
      <c r="IU705" s="269"/>
      <c r="IV705" s="269"/>
      <c r="IW705" s="269"/>
      <c r="IX705" s="269"/>
      <c r="IY705" s="269"/>
    </row>
    <row r="706" spans="1:259" x14ac:dyDescent="0.2">
      <c r="A706" s="703" t="s">
        <v>38</v>
      </c>
      <c r="B706" s="764">
        <v>6.2120800000000003</v>
      </c>
      <c r="C706" s="708">
        <v>7.1500800000000009</v>
      </c>
      <c r="D706" s="708">
        <v>6.1314286878502227</v>
      </c>
      <c r="E706" s="709">
        <v>8.3422656377569169</v>
      </c>
      <c r="F706" s="915">
        <v>0.16673738444281963</v>
      </c>
      <c r="G706" s="707" t="s">
        <v>38</v>
      </c>
      <c r="H706"/>
    </row>
    <row r="707" spans="1:259" x14ac:dyDescent="0.2">
      <c r="A707" s="703" t="s">
        <v>39</v>
      </c>
      <c r="B707" s="764">
        <v>1.6400160000000001</v>
      </c>
      <c r="C707" s="708">
        <v>1.8876480000000002</v>
      </c>
      <c r="D707" s="708">
        <v>2.1548286878502219</v>
      </c>
      <c r="E707" s="709">
        <v>2.4043236782902504</v>
      </c>
      <c r="F707" s="915">
        <v>0.27371399661920554</v>
      </c>
      <c r="G707" s="707" t="s">
        <v>39</v>
      </c>
      <c r="H707"/>
    </row>
    <row r="708" spans="1:259" s="848" customFormat="1" x14ac:dyDescent="0.2">
      <c r="A708" s="703" t="s">
        <v>40</v>
      </c>
      <c r="B708" s="764">
        <v>1.3087200000000003</v>
      </c>
      <c r="C708" s="708">
        <v>1.5064000000000002</v>
      </c>
      <c r="D708" s="708">
        <v>1.3654286878502215</v>
      </c>
      <c r="E708" s="709">
        <v>1.7853113657569171</v>
      </c>
      <c r="F708" s="915">
        <v>0.18515093318966866</v>
      </c>
      <c r="G708" s="707" t="s">
        <v>40</v>
      </c>
      <c r="I708" s="485"/>
      <c r="J708" s="485"/>
      <c r="K708" s="849"/>
      <c r="L708" s="164"/>
      <c r="M708" s="243"/>
      <c r="N708" s="243"/>
      <c r="O708" s="164"/>
      <c r="P708" s="243"/>
      <c r="Q708" s="243"/>
      <c r="R708" s="850"/>
      <c r="S708" s="243"/>
      <c r="T708" s="243"/>
      <c r="U708" s="164"/>
      <c r="V708" s="246"/>
      <c r="W708" s="246"/>
      <c r="X708" s="247"/>
      <c r="Y708" s="248"/>
      <c r="Z708" s="248"/>
      <c r="AA708" s="248"/>
      <c r="AB708" s="248"/>
      <c r="AC708" s="248"/>
      <c r="AD708" s="248"/>
      <c r="AE708" s="248"/>
      <c r="AF708" s="248"/>
      <c r="AG708" s="248"/>
      <c r="AH708" s="248"/>
      <c r="AI708" s="248"/>
      <c r="AJ708" s="248"/>
      <c r="AK708" s="248"/>
      <c r="AL708" s="248"/>
      <c r="AM708" s="248"/>
      <c r="AN708" s="248"/>
      <c r="AO708" s="248"/>
      <c r="AP708" s="248"/>
      <c r="AQ708" s="248"/>
      <c r="AR708" s="248"/>
      <c r="AS708" s="248"/>
      <c r="AT708" s="248"/>
      <c r="AU708" s="248"/>
      <c r="AV708" s="248"/>
      <c r="AW708" s="248"/>
      <c r="AX708" s="248"/>
      <c r="AY708" s="248"/>
      <c r="AZ708" s="248"/>
      <c r="BA708" s="248"/>
      <c r="BB708" s="248"/>
      <c r="BC708" s="248"/>
      <c r="BD708" s="248"/>
      <c r="BE708" s="248"/>
      <c r="BF708" s="248"/>
      <c r="BG708" s="248"/>
      <c r="BH708" s="248"/>
      <c r="BI708" s="248"/>
      <c r="BJ708" s="248"/>
      <c r="BK708" s="248"/>
      <c r="BL708" s="248"/>
      <c r="BM708" s="248"/>
      <c r="BN708" s="248"/>
      <c r="BO708" s="248"/>
      <c r="BP708" s="248"/>
      <c r="BQ708" s="248"/>
      <c r="BR708" s="248"/>
      <c r="BS708" s="248"/>
      <c r="BT708" s="248"/>
      <c r="BU708" s="248"/>
      <c r="BV708" s="248"/>
      <c r="BW708" s="248"/>
      <c r="BX708" s="248"/>
      <c r="BY708" s="248"/>
      <c r="BZ708" s="248"/>
      <c r="CA708" s="248"/>
      <c r="CB708" s="248"/>
      <c r="CC708" s="248"/>
      <c r="CD708" s="248"/>
      <c r="CE708" s="248"/>
      <c r="CF708" s="248"/>
      <c r="CG708" s="248"/>
      <c r="CH708" s="248"/>
      <c r="CI708" s="248"/>
      <c r="CJ708" s="248"/>
      <c r="CK708" s="248"/>
      <c r="CL708" s="248"/>
      <c r="CM708" s="248"/>
      <c r="CN708" s="248"/>
      <c r="CO708" s="248"/>
      <c r="CP708" s="248"/>
      <c r="CQ708" s="248"/>
      <c r="CR708" s="248"/>
      <c r="CS708" s="248"/>
      <c r="CT708" s="248"/>
      <c r="CU708" s="248"/>
      <c r="CV708" s="248"/>
      <c r="CW708" s="248"/>
      <c r="CX708" s="248"/>
      <c r="CY708" s="248"/>
      <c r="CZ708" s="248"/>
      <c r="DA708" s="248"/>
      <c r="DB708" s="248"/>
      <c r="DC708" s="248"/>
      <c r="DD708" s="248"/>
      <c r="DE708" s="248"/>
      <c r="DF708" s="248"/>
      <c r="DG708" s="248"/>
      <c r="DH708" s="248"/>
      <c r="DI708" s="248"/>
      <c r="DJ708" s="248"/>
      <c r="DK708" s="248"/>
      <c r="DL708" s="248"/>
      <c r="DM708" s="248"/>
      <c r="DN708" s="248"/>
      <c r="DO708" s="248"/>
      <c r="DP708" s="248"/>
      <c r="DQ708" s="248"/>
      <c r="DR708" s="248"/>
      <c r="DS708" s="248"/>
      <c r="DT708" s="248"/>
      <c r="DU708" s="248"/>
      <c r="DV708" s="248"/>
      <c r="DW708" s="248"/>
      <c r="DX708" s="248"/>
      <c r="DY708" s="248"/>
      <c r="DZ708" s="248"/>
      <c r="EA708" s="248"/>
      <c r="EB708" s="248"/>
      <c r="EC708" s="248"/>
      <c r="ED708" s="248"/>
      <c r="EE708" s="248"/>
      <c r="EF708" s="248"/>
      <c r="EG708" s="248"/>
      <c r="EH708" s="248"/>
      <c r="EI708" s="248"/>
      <c r="EJ708" s="248"/>
      <c r="EK708" s="248"/>
      <c r="EL708" s="248"/>
      <c r="EM708" s="248"/>
      <c r="EN708" s="248"/>
      <c r="EO708" s="248"/>
      <c r="EP708" s="248"/>
      <c r="EQ708" s="248"/>
      <c r="ER708" s="248"/>
      <c r="ES708" s="248"/>
      <c r="ET708" s="248"/>
      <c r="EU708" s="248"/>
      <c r="EV708" s="248"/>
      <c r="EW708" s="248"/>
      <c r="EX708" s="248"/>
      <c r="EY708" s="248"/>
      <c r="EZ708" s="248"/>
      <c r="FA708" s="248"/>
      <c r="FB708" s="248"/>
      <c r="FC708" s="248"/>
      <c r="FD708" s="248"/>
      <c r="FE708" s="248"/>
      <c r="FF708" s="248"/>
      <c r="FG708" s="248"/>
      <c r="FH708" s="248"/>
      <c r="FI708" s="248"/>
      <c r="FJ708" s="248"/>
      <c r="FK708" s="248"/>
      <c r="FL708" s="248"/>
      <c r="FM708" s="248"/>
      <c r="FN708" s="248"/>
      <c r="FO708" s="248"/>
      <c r="FP708" s="248"/>
      <c r="FQ708" s="248"/>
      <c r="FR708" s="248"/>
      <c r="FS708" s="248"/>
      <c r="FT708" s="248"/>
      <c r="FU708" s="248"/>
      <c r="FV708" s="248"/>
      <c r="FW708" s="248"/>
      <c r="FX708" s="248"/>
      <c r="FY708" s="248"/>
      <c r="FZ708" s="248"/>
      <c r="GA708" s="248"/>
      <c r="GB708" s="248"/>
      <c r="GC708" s="248"/>
      <c r="GD708" s="248"/>
      <c r="GE708" s="248"/>
      <c r="GF708" s="248"/>
      <c r="GG708" s="248"/>
      <c r="GH708" s="248"/>
      <c r="GI708" s="248"/>
      <c r="GJ708" s="248"/>
      <c r="GK708" s="248"/>
      <c r="GL708" s="248"/>
      <c r="GM708" s="248"/>
      <c r="GN708" s="248"/>
      <c r="GO708" s="248"/>
      <c r="GP708" s="248"/>
      <c r="GQ708" s="248"/>
      <c r="GR708" s="248"/>
      <c r="GS708" s="248"/>
      <c r="GT708" s="248"/>
      <c r="GU708" s="248"/>
      <c r="GV708" s="248"/>
      <c r="GW708" s="248"/>
      <c r="GX708" s="248"/>
      <c r="GY708" s="248"/>
      <c r="GZ708" s="248"/>
      <c r="HA708" s="248"/>
      <c r="HB708" s="248"/>
      <c r="HC708" s="248"/>
      <c r="HD708" s="248"/>
      <c r="HE708" s="248"/>
      <c r="HF708" s="248"/>
      <c r="HG708" s="248"/>
      <c r="HH708" s="248"/>
      <c r="HI708" s="248"/>
      <c r="HJ708" s="248"/>
      <c r="HK708" s="248"/>
      <c r="HL708" s="248"/>
      <c r="HM708" s="248"/>
      <c r="HN708" s="248"/>
      <c r="HO708" s="248"/>
      <c r="HP708" s="248"/>
      <c r="HQ708" s="248"/>
      <c r="HR708" s="248"/>
      <c r="HS708" s="248"/>
      <c r="HT708" s="248"/>
      <c r="HU708" s="248"/>
      <c r="HV708" s="248"/>
      <c r="HW708" s="248"/>
      <c r="HX708" s="248"/>
      <c r="HY708" s="248"/>
      <c r="HZ708" s="248"/>
      <c r="IA708" s="248"/>
      <c r="IB708" s="248"/>
      <c r="IC708" s="248"/>
      <c r="ID708" s="248"/>
      <c r="IE708" s="248"/>
      <c r="IF708" s="248"/>
      <c r="IG708" s="248"/>
      <c r="IH708" s="248"/>
      <c r="II708" s="248"/>
      <c r="IJ708" s="248"/>
      <c r="IK708" s="248"/>
      <c r="IL708" s="248"/>
      <c r="IM708" s="248"/>
      <c r="IN708" s="248"/>
      <c r="IO708" s="248"/>
      <c r="IP708" s="248"/>
      <c r="IQ708" s="248"/>
      <c r="IR708" s="248"/>
      <c r="IS708" s="248"/>
      <c r="IT708" s="248"/>
      <c r="IU708" s="248"/>
      <c r="IV708" s="248"/>
      <c r="IW708" s="248"/>
      <c r="IX708" s="248"/>
      <c r="IY708" s="248"/>
    </row>
    <row r="709" spans="1:259" ht="25.5" x14ac:dyDescent="0.2">
      <c r="A709" s="703"/>
      <c r="B709" s="764"/>
      <c r="C709" s="708"/>
      <c r="D709" s="708">
        <v>0.25109999999999999</v>
      </c>
      <c r="E709" s="709">
        <v>9.4580999999999985E-2</v>
      </c>
      <c r="F709" s="915" t="s">
        <v>1020</v>
      </c>
      <c r="G709" s="707" t="s">
        <v>1034</v>
      </c>
      <c r="H709"/>
    </row>
    <row r="710" spans="1:259" ht="15.75" thickBot="1" x14ac:dyDescent="0.25">
      <c r="A710" s="724"/>
      <c r="B710" s="769"/>
      <c r="C710" s="711"/>
      <c r="D710" s="711"/>
      <c r="E710" s="712"/>
      <c r="F710" s="916" t="s">
        <v>571</v>
      </c>
      <c r="G710" s="725"/>
      <c r="H710"/>
    </row>
    <row r="711" spans="1:259" s="845" customFormat="1" x14ac:dyDescent="0.2">
      <c r="A711" s="694" t="s">
        <v>1035</v>
      </c>
      <c r="B711" s="759"/>
      <c r="C711" s="695"/>
      <c r="D711" s="695"/>
      <c r="E711" s="714"/>
      <c r="F711" s="917" t="s">
        <v>571</v>
      </c>
      <c r="G711" s="698" t="s">
        <v>1035</v>
      </c>
      <c r="I711" s="846"/>
      <c r="J711" s="846"/>
      <c r="K711" s="486"/>
      <c r="L711" s="244"/>
      <c r="M711" s="847"/>
      <c r="N711" s="847"/>
      <c r="O711" s="244"/>
      <c r="P711" s="847"/>
      <c r="Q711" s="847"/>
      <c r="R711" s="487"/>
      <c r="S711" s="847"/>
      <c r="T711" s="847"/>
      <c r="U711" s="244"/>
      <c r="V711" s="245"/>
      <c r="W711" s="245"/>
      <c r="X711" s="637"/>
      <c r="Y711" s="269"/>
      <c r="Z711" s="269"/>
      <c r="AA711" s="269"/>
      <c r="AB711" s="269"/>
      <c r="AC711" s="269"/>
      <c r="AD711" s="269"/>
      <c r="AE711" s="269"/>
      <c r="AF711" s="269"/>
      <c r="AG711" s="269"/>
      <c r="AH711" s="269"/>
      <c r="AI711" s="269"/>
      <c r="AJ711" s="269"/>
      <c r="AK711" s="269"/>
      <c r="AL711" s="269"/>
      <c r="AM711" s="269"/>
      <c r="AN711" s="269"/>
      <c r="AO711" s="269"/>
      <c r="AP711" s="269"/>
      <c r="AQ711" s="269"/>
      <c r="AR711" s="269"/>
      <c r="AS711" s="269"/>
      <c r="AT711" s="269"/>
      <c r="AU711" s="269"/>
      <c r="AV711" s="269"/>
      <c r="AW711" s="269"/>
      <c r="AX711" s="269"/>
      <c r="AY711" s="269"/>
      <c r="AZ711" s="269"/>
      <c r="BA711" s="269"/>
      <c r="BB711" s="269"/>
      <c r="BC711" s="269"/>
      <c r="BD711" s="269"/>
      <c r="BE711" s="269"/>
      <c r="BF711" s="269"/>
      <c r="BG711" s="269"/>
      <c r="BH711" s="269"/>
      <c r="BI711" s="269"/>
      <c r="BJ711" s="269"/>
      <c r="BK711" s="269"/>
      <c r="BL711" s="269"/>
      <c r="BM711" s="269"/>
      <c r="BN711" s="269"/>
      <c r="BO711" s="269"/>
      <c r="BP711" s="269"/>
      <c r="BQ711" s="269"/>
      <c r="BR711" s="269"/>
      <c r="BS711" s="269"/>
      <c r="BT711" s="269"/>
      <c r="BU711" s="269"/>
      <c r="BV711" s="269"/>
      <c r="BW711" s="269"/>
      <c r="BX711" s="269"/>
      <c r="BY711" s="269"/>
      <c r="BZ711" s="269"/>
      <c r="CA711" s="269"/>
      <c r="CB711" s="269"/>
      <c r="CC711" s="269"/>
      <c r="CD711" s="269"/>
      <c r="CE711" s="269"/>
      <c r="CF711" s="269"/>
      <c r="CG711" s="269"/>
      <c r="CH711" s="269"/>
      <c r="CI711" s="269"/>
      <c r="CJ711" s="269"/>
      <c r="CK711" s="269"/>
      <c r="CL711" s="269"/>
      <c r="CM711" s="269"/>
      <c r="CN711" s="269"/>
      <c r="CO711" s="269"/>
      <c r="CP711" s="269"/>
      <c r="CQ711" s="269"/>
      <c r="CR711" s="269"/>
      <c r="CS711" s="269"/>
      <c r="CT711" s="269"/>
      <c r="CU711" s="269"/>
      <c r="CV711" s="269"/>
      <c r="CW711" s="269"/>
      <c r="CX711" s="269"/>
      <c r="CY711" s="269"/>
      <c r="CZ711" s="269"/>
      <c r="DA711" s="269"/>
      <c r="DB711" s="269"/>
      <c r="DC711" s="269"/>
      <c r="DD711" s="269"/>
      <c r="DE711" s="269"/>
      <c r="DF711" s="269"/>
      <c r="DG711" s="269"/>
      <c r="DH711" s="269"/>
      <c r="DI711" s="269"/>
      <c r="DJ711" s="269"/>
      <c r="DK711" s="269"/>
      <c r="DL711" s="269"/>
      <c r="DM711" s="269"/>
      <c r="DN711" s="269"/>
      <c r="DO711" s="269"/>
      <c r="DP711" s="269"/>
      <c r="DQ711" s="269"/>
      <c r="DR711" s="269"/>
      <c r="DS711" s="269"/>
      <c r="DT711" s="269"/>
      <c r="DU711" s="269"/>
      <c r="DV711" s="269"/>
      <c r="DW711" s="269"/>
      <c r="DX711" s="269"/>
      <c r="DY711" s="269"/>
      <c r="DZ711" s="269"/>
      <c r="EA711" s="269"/>
      <c r="EB711" s="269"/>
      <c r="EC711" s="269"/>
      <c r="ED711" s="269"/>
      <c r="EE711" s="269"/>
      <c r="EF711" s="269"/>
      <c r="EG711" s="269"/>
      <c r="EH711" s="269"/>
      <c r="EI711" s="269"/>
      <c r="EJ711" s="269"/>
      <c r="EK711" s="269"/>
      <c r="EL711" s="269"/>
      <c r="EM711" s="269"/>
      <c r="EN711" s="269"/>
      <c r="EO711" s="269"/>
      <c r="EP711" s="269"/>
      <c r="EQ711" s="269"/>
      <c r="ER711" s="269"/>
      <c r="ES711" s="269"/>
      <c r="ET711" s="269"/>
      <c r="EU711" s="269"/>
      <c r="EV711" s="269"/>
      <c r="EW711" s="269"/>
      <c r="EX711" s="269"/>
      <c r="EY711" s="269"/>
      <c r="EZ711" s="269"/>
      <c r="FA711" s="269"/>
      <c r="FB711" s="269"/>
      <c r="FC711" s="269"/>
      <c r="FD711" s="269"/>
      <c r="FE711" s="269"/>
      <c r="FF711" s="269"/>
      <c r="FG711" s="269"/>
      <c r="FH711" s="269"/>
      <c r="FI711" s="269"/>
      <c r="FJ711" s="269"/>
      <c r="FK711" s="269"/>
      <c r="FL711" s="269"/>
      <c r="FM711" s="269"/>
      <c r="FN711" s="269"/>
      <c r="FO711" s="269"/>
      <c r="FP711" s="269"/>
      <c r="FQ711" s="269"/>
      <c r="FR711" s="269"/>
      <c r="FS711" s="269"/>
      <c r="FT711" s="269"/>
      <c r="FU711" s="269"/>
      <c r="FV711" s="269"/>
      <c r="FW711" s="269"/>
      <c r="FX711" s="269"/>
      <c r="FY711" s="269"/>
      <c r="FZ711" s="269"/>
      <c r="GA711" s="269"/>
      <c r="GB711" s="269"/>
      <c r="GC711" s="269"/>
      <c r="GD711" s="269"/>
      <c r="GE711" s="269"/>
      <c r="GF711" s="269"/>
      <c r="GG711" s="269"/>
      <c r="GH711" s="269"/>
      <c r="GI711" s="269"/>
      <c r="GJ711" s="269"/>
      <c r="GK711" s="269"/>
      <c r="GL711" s="269"/>
      <c r="GM711" s="269"/>
      <c r="GN711" s="269"/>
      <c r="GO711" s="269"/>
      <c r="GP711" s="269"/>
      <c r="GQ711" s="269"/>
      <c r="GR711" s="269"/>
      <c r="GS711" s="269"/>
      <c r="GT711" s="269"/>
      <c r="GU711" s="269"/>
      <c r="GV711" s="269"/>
      <c r="GW711" s="269"/>
      <c r="GX711" s="269"/>
      <c r="GY711" s="269"/>
      <c r="GZ711" s="269"/>
      <c r="HA711" s="269"/>
      <c r="HB711" s="269"/>
      <c r="HC711" s="269"/>
      <c r="HD711" s="269"/>
      <c r="HE711" s="269"/>
      <c r="HF711" s="269"/>
      <c r="HG711" s="269"/>
      <c r="HH711" s="269"/>
      <c r="HI711" s="269"/>
      <c r="HJ711" s="269"/>
      <c r="HK711" s="269"/>
      <c r="HL711" s="269"/>
      <c r="HM711" s="269"/>
      <c r="HN711" s="269"/>
      <c r="HO711" s="269"/>
      <c r="HP711" s="269"/>
      <c r="HQ711" s="269"/>
      <c r="HR711" s="269"/>
      <c r="HS711" s="269"/>
      <c r="HT711" s="269"/>
      <c r="HU711" s="269"/>
      <c r="HV711" s="269"/>
      <c r="HW711" s="269"/>
      <c r="HX711" s="269"/>
      <c r="HY711" s="269"/>
      <c r="HZ711" s="269"/>
      <c r="IA711" s="269"/>
      <c r="IB711" s="269"/>
      <c r="IC711" s="269"/>
      <c r="ID711" s="269"/>
      <c r="IE711" s="269"/>
      <c r="IF711" s="269"/>
      <c r="IG711" s="269"/>
      <c r="IH711" s="269"/>
      <c r="II711" s="269"/>
      <c r="IJ711" s="269"/>
      <c r="IK711" s="269"/>
      <c r="IL711" s="269"/>
      <c r="IM711" s="269"/>
      <c r="IN711" s="269"/>
      <c r="IO711" s="269"/>
      <c r="IP711" s="269"/>
      <c r="IQ711" s="269"/>
      <c r="IR711" s="269"/>
      <c r="IS711" s="269"/>
      <c r="IT711" s="269"/>
      <c r="IU711" s="269"/>
      <c r="IV711" s="269"/>
      <c r="IW711" s="269"/>
      <c r="IX711" s="269"/>
      <c r="IY711" s="269"/>
    </row>
    <row r="712" spans="1:259" s="845" customFormat="1" ht="38.25" x14ac:dyDescent="0.2">
      <c r="A712" s="699" t="s">
        <v>36</v>
      </c>
      <c r="B712" s="760"/>
      <c r="C712" s="700"/>
      <c r="D712" s="700"/>
      <c r="E712" s="701"/>
      <c r="F712" s="915" t="s">
        <v>571</v>
      </c>
      <c r="G712" s="702" t="s">
        <v>1036</v>
      </c>
      <c r="I712" s="846"/>
      <c r="J712" s="846"/>
      <c r="K712" s="486"/>
      <c r="L712" s="244"/>
      <c r="M712" s="847"/>
      <c r="N712" s="847"/>
      <c r="O712" s="244"/>
      <c r="P712" s="847"/>
      <c r="Q712" s="847"/>
      <c r="R712" s="487"/>
      <c r="S712" s="847"/>
      <c r="T712" s="847"/>
      <c r="U712" s="244"/>
      <c r="V712" s="245"/>
      <c r="W712" s="245"/>
      <c r="X712" s="637"/>
      <c r="Y712" s="269"/>
      <c r="Z712" s="269"/>
      <c r="AA712" s="269"/>
      <c r="AB712" s="269"/>
      <c r="AC712" s="269"/>
      <c r="AD712" s="269"/>
      <c r="AE712" s="269"/>
      <c r="AF712" s="269"/>
      <c r="AG712" s="269"/>
      <c r="AH712" s="269"/>
      <c r="AI712" s="269"/>
      <c r="AJ712" s="269"/>
      <c r="AK712" s="269"/>
      <c r="AL712" s="269"/>
      <c r="AM712" s="269"/>
      <c r="AN712" s="269"/>
      <c r="AO712" s="269"/>
      <c r="AP712" s="269"/>
      <c r="AQ712" s="269"/>
      <c r="AR712" s="269"/>
      <c r="AS712" s="269"/>
      <c r="AT712" s="269"/>
      <c r="AU712" s="269"/>
      <c r="AV712" s="269"/>
      <c r="AW712" s="269"/>
      <c r="AX712" s="269"/>
      <c r="AY712" s="269"/>
      <c r="AZ712" s="269"/>
      <c r="BA712" s="269"/>
      <c r="BB712" s="269"/>
      <c r="BC712" s="269"/>
      <c r="BD712" s="269"/>
      <c r="BE712" s="269"/>
      <c r="BF712" s="269"/>
      <c r="BG712" s="269"/>
      <c r="BH712" s="269"/>
      <c r="BI712" s="269"/>
      <c r="BJ712" s="269"/>
      <c r="BK712" s="269"/>
      <c r="BL712" s="269"/>
      <c r="BM712" s="269"/>
      <c r="BN712" s="269"/>
      <c r="BO712" s="269"/>
      <c r="BP712" s="269"/>
      <c r="BQ712" s="269"/>
      <c r="BR712" s="269"/>
      <c r="BS712" s="269"/>
      <c r="BT712" s="269"/>
      <c r="BU712" s="269"/>
      <c r="BV712" s="269"/>
      <c r="BW712" s="269"/>
      <c r="BX712" s="269"/>
      <c r="BY712" s="269"/>
      <c r="BZ712" s="269"/>
      <c r="CA712" s="269"/>
      <c r="CB712" s="269"/>
      <c r="CC712" s="269"/>
      <c r="CD712" s="269"/>
      <c r="CE712" s="269"/>
      <c r="CF712" s="269"/>
      <c r="CG712" s="269"/>
      <c r="CH712" s="269"/>
      <c r="CI712" s="269"/>
      <c r="CJ712" s="269"/>
      <c r="CK712" s="269"/>
      <c r="CL712" s="269"/>
      <c r="CM712" s="269"/>
      <c r="CN712" s="269"/>
      <c r="CO712" s="269"/>
      <c r="CP712" s="269"/>
      <c r="CQ712" s="269"/>
      <c r="CR712" s="269"/>
      <c r="CS712" s="269"/>
      <c r="CT712" s="269"/>
      <c r="CU712" s="269"/>
      <c r="CV712" s="269"/>
      <c r="CW712" s="269"/>
      <c r="CX712" s="269"/>
      <c r="CY712" s="269"/>
      <c r="CZ712" s="269"/>
      <c r="DA712" s="269"/>
      <c r="DB712" s="269"/>
      <c r="DC712" s="269"/>
      <c r="DD712" s="269"/>
      <c r="DE712" s="269"/>
      <c r="DF712" s="269"/>
      <c r="DG712" s="269"/>
      <c r="DH712" s="269"/>
      <c r="DI712" s="269"/>
      <c r="DJ712" s="269"/>
      <c r="DK712" s="269"/>
      <c r="DL712" s="269"/>
      <c r="DM712" s="269"/>
      <c r="DN712" s="269"/>
      <c r="DO712" s="269"/>
      <c r="DP712" s="269"/>
      <c r="DQ712" s="269"/>
      <c r="DR712" s="269"/>
      <c r="DS712" s="269"/>
      <c r="DT712" s="269"/>
      <c r="DU712" s="269"/>
      <c r="DV712" s="269"/>
      <c r="DW712" s="269"/>
      <c r="DX712" s="269"/>
      <c r="DY712" s="269"/>
      <c r="DZ712" s="269"/>
      <c r="EA712" s="269"/>
      <c r="EB712" s="269"/>
      <c r="EC712" s="269"/>
      <c r="ED712" s="269"/>
      <c r="EE712" s="269"/>
      <c r="EF712" s="269"/>
      <c r="EG712" s="269"/>
      <c r="EH712" s="269"/>
      <c r="EI712" s="269"/>
      <c r="EJ712" s="269"/>
      <c r="EK712" s="269"/>
      <c r="EL712" s="269"/>
      <c r="EM712" s="269"/>
      <c r="EN712" s="269"/>
      <c r="EO712" s="269"/>
      <c r="EP712" s="269"/>
      <c r="EQ712" s="269"/>
      <c r="ER712" s="269"/>
      <c r="ES712" s="269"/>
      <c r="ET712" s="269"/>
      <c r="EU712" s="269"/>
      <c r="EV712" s="269"/>
      <c r="EW712" s="269"/>
      <c r="EX712" s="269"/>
      <c r="EY712" s="269"/>
      <c r="EZ712" s="269"/>
      <c r="FA712" s="269"/>
      <c r="FB712" s="269"/>
      <c r="FC712" s="269"/>
      <c r="FD712" s="269"/>
      <c r="FE712" s="269"/>
      <c r="FF712" s="269"/>
      <c r="FG712" s="269"/>
      <c r="FH712" s="269"/>
      <c r="FI712" s="269"/>
      <c r="FJ712" s="269"/>
      <c r="FK712" s="269"/>
      <c r="FL712" s="269"/>
      <c r="FM712" s="269"/>
      <c r="FN712" s="269"/>
      <c r="FO712" s="269"/>
      <c r="FP712" s="269"/>
      <c r="FQ712" s="269"/>
      <c r="FR712" s="269"/>
      <c r="FS712" s="269"/>
      <c r="FT712" s="269"/>
      <c r="FU712" s="269"/>
      <c r="FV712" s="269"/>
      <c r="FW712" s="269"/>
      <c r="FX712" s="269"/>
      <c r="FY712" s="269"/>
      <c r="FZ712" s="269"/>
      <c r="GA712" s="269"/>
      <c r="GB712" s="269"/>
      <c r="GC712" s="269"/>
      <c r="GD712" s="269"/>
      <c r="GE712" s="269"/>
      <c r="GF712" s="269"/>
      <c r="GG712" s="269"/>
      <c r="GH712" s="269"/>
      <c r="GI712" s="269"/>
      <c r="GJ712" s="269"/>
      <c r="GK712" s="269"/>
      <c r="GL712" s="269"/>
      <c r="GM712" s="269"/>
      <c r="GN712" s="269"/>
      <c r="GO712" s="269"/>
      <c r="GP712" s="269"/>
      <c r="GQ712" s="269"/>
      <c r="GR712" s="269"/>
      <c r="GS712" s="269"/>
      <c r="GT712" s="269"/>
      <c r="GU712" s="269"/>
      <c r="GV712" s="269"/>
      <c r="GW712" s="269"/>
      <c r="GX712" s="269"/>
      <c r="GY712" s="269"/>
      <c r="GZ712" s="269"/>
      <c r="HA712" s="269"/>
      <c r="HB712" s="269"/>
      <c r="HC712" s="269"/>
      <c r="HD712" s="269"/>
      <c r="HE712" s="269"/>
      <c r="HF712" s="269"/>
      <c r="HG712" s="269"/>
      <c r="HH712" s="269"/>
      <c r="HI712" s="269"/>
      <c r="HJ712" s="269"/>
      <c r="HK712" s="269"/>
      <c r="HL712" s="269"/>
      <c r="HM712" s="269"/>
      <c r="HN712" s="269"/>
      <c r="HO712" s="269"/>
      <c r="HP712" s="269"/>
      <c r="HQ712" s="269"/>
      <c r="HR712" s="269"/>
      <c r="HS712" s="269"/>
      <c r="HT712" s="269"/>
      <c r="HU712" s="269"/>
      <c r="HV712" s="269"/>
      <c r="HW712" s="269"/>
      <c r="HX712" s="269"/>
      <c r="HY712" s="269"/>
      <c r="HZ712" s="269"/>
      <c r="IA712" s="269"/>
      <c r="IB712" s="269"/>
      <c r="IC712" s="269"/>
      <c r="ID712" s="269"/>
      <c r="IE712" s="269"/>
      <c r="IF712" s="269"/>
      <c r="IG712" s="269"/>
      <c r="IH712" s="269"/>
      <c r="II712" s="269"/>
      <c r="IJ712" s="269"/>
      <c r="IK712" s="269"/>
      <c r="IL712" s="269"/>
      <c r="IM712" s="269"/>
      <c r="IN712" s="269"/>
      <c r="IO712" s="269"/>
      <c r="IP712" s="269"/>
      <c r="IQ712" s="269"/>
      <c r="IR712" s="269"/>
      <c r="IS712" s="269"/>
      <c r="IT712" s="269"/>
      <c r="IU712" s="269"/>
      <c r="IV712" s="269"/>
      <c r="IW712" s="269"/>
      <c r="IX712" s="269"/>
      <c r="IY712" s="269"/>
    </row>
    <row r="713" spans="1:259" x14ac:dyDescent="0.2">
      <c r="A713" s="703" t="s">
        <v>1026</v>
      </c>
      <c r="B713" s="719"/>
      <c r="C713" s="719"/>
      <c r="D713" s="719" t="s">
        <v>1027</v>
      </c>
      <c r="E713" s="720"/>
      <c r="F713" s="915" t="s">
        <v>571</v>
      </c>
      <c r="G713" s="707" t="s">
        <v>1026</v>
      </c>
      <c r="H713"/>
    </row>
    <row r="714" spans="1:259" s="848" customFormat="1" ht="25.5" x14ac:dyDescent="0.2">
      <c r="A714" s="703" t="s">
        <v>1017</v>
      </c>
      <c r="B714" s="762"/>
      <c r="C714" s="690"/>
      <c r="D714" s="690">
        <v>388.59661974004109</v>
      </c>
      <c r="E714" s="689">
        <v>439.1141803062464</v>
      </c>
      <c r="F714" s="915" t="s">
        <v>1020</v>
      </c>
      <c r="G714" s="707" t="s">
        <v>1017</v>
      </c>
      <c r="I714" s="485"/>
      <c r="J714" s="485"/>
      <c r="K714" s="849"/>
      <c r="L714" s="164"/>
      <c r="M714" s="243"/>
      <c r="N714" s="243"/>
      <c r="O714" s="164"/>
      <c r="P714" s="243"/>
      <c r="Q714" s="243"/>
      <c r="R714" s="850"/>
      <c r="S714" s="243"/>
      <c r="T714" s="243"/>
      <c r="U714" s="164"/>
      <c r="V714" s="246"/>
      <c r="W714" s="246"/>
      <c r="X714" s="247"/>
      <c r="Y714" s="248"/>
      <c r="Z714" s="248"/>
      <c r="AA714" s="248"/>
      <c r="AB714" s="248"/>
      <c r="AC714" s="248"/>
      <c r="AD714" s="248"/>
      <c r="AE714" s="248"/>
      <c r="AF714" s="248"/>
      <c r="AG714" s="248"/>
      <c r="AH714" s="248"/>
      <c r="AI714" s="248"/>
      <c r="AJ714" s="248"/>
      <c r="AK714" s="248"/>
      <c r="AL714" s="248"/>
      <c r="AM714" s="248"/>
      <c r="AN714" s="248"/>
      <c r="AO714" s="248"/>
      <c r="AP714" s="248"/>
      <c r="AQ714" s="248"/>
      <c r="AR714" s="248"/>
      <c r="AS714" s="248"/>
      <c r="AT714" s="248"/>
      <c r="AU714" s="248"/>
      <c r="AV714" s="248"/>
      <c r="AW714" s="248"/>
      <c r="AX714" s="248"/>
      <c r="AY714" s="248"/>
      <c r="AZ714" s="248"/>
      <c r="BA714" s="248"/>
      <c r="BB714" s="248"/>
      <c r="BC714" s="248"/>
      <c r="BD714" s="248"/>
      <c r="BE714" s="248"/>
      <c r="BF714" s="248"/>
      <c r="BG714" s="248"/>
      <c r="BH714" s="248"/>
      <c r="BI714" s="248"/>
      <c r="BJ714" s="248"/>
      <c r="BK714" s="248"/>
      <c r="BL714" s="248"/>
      <c r="BM714" s="248"/>
      <c r="BN714" s="248"/>
      <c r="BO714" s="248"/>
      <c r="BP714" s="248"/>
      <c r="BQ714" s="248"/>
      <c r="BR714" s="248"/>
      <c r="BS714" s="248"/>
      <c r="BT714" s="248"/>
      <c r="BU714" s="248"/>
      <c r="BV714" s="248"/>
      <c r="BW714" s="248"/>
      <c r="BX714" s="248"/>
      <c r="BY714" s="248"/>
      <c r="BZ714" s="248"/>
      <c r="CA714" s="248"/>
      <c r="CB714" s="248"/>
      <c r="CC714" s="248"/>
      <c r="CD714" s="248"/>
      <c r="CE714" s="248"/>
      <c r="CF714" s="248"/>
      <c r="CG714" s="248"/>
      <c r="CH714" s="248"/>
      <c r="CI714" s="248"/>
      <c r="CJ714" s="248"/>
      <c r="CK714" s="248"/>
      <c r="CL714" s="248"/>
      <c r="CM714" s="248"/>
      <c r="CN714" s="248"/>
      <c r="CO714" s="248"/>
      <c r="CP714" s="248"/>
      <c r="CQ714" s="248"/>
      <c r="CR714" s="248"/>
      <c r="CS714" s="248"/>
      <c r="CT714" s="248"/>
      <c r="CU714" s="248"/>
      <c r="CV714" s="248"/>
      <c r="CW714" s="248"/>
      <c r="CX714" s="248"/>
      <c r="CY714" s="248"/>
      <c r="CZ714" s="248"/>
      <c r="DA714" s="248"/>
      <c r="DB714" s="248"/>
      <c r="DC714" s="248"/>
      <c r="DD714" s="248"/>
      <c r="DE714" s="248"/>
      <c r="DF714" s="248"/>
      <c r="DG714" s="248"/>
      <c r="DH714" s="248"/>
      <c r="DI714" s="248"/>
      <c r="DJ714" s="248"/>
      <c r="DK714" s="248"/>
      <c r="DL714" s="248"/>
      <c r="DM714" s="248"/>
      <c r="DN714" s="248"/>
      <c r="DO714" s="248"/>
      <c r="DP714" s="248"/>
      <c r="DQ714" s="248"/>
      <c r="DR714" s="248"/>
      <c r="DS714" s="248"/>
      <c r="DT714" s="248"/>
      <c r="DU714" s="248"/>
      <c r="DV714" s="248"/>
      <c r="DW714" s="248"/>
      <c r="DX714" s="248"/>
      <c r="DY714" s="248"/>
      <c r="DZ714" s="248"/>
      <c r="EA714" s="248"/>
      <c r="EB714" s="248"/>
      <c r="EC714" s="248"/>
      <c r="ED714" s="248"/>
      <c r="EE714" s="248"/>
      <c r="EF714" s="248"/>
      <c r="EG714" s="248"/>
      <c r="EH714" s="248"/>
      <c r="EI714" s="248"/>
      <c r="EJ714" s="248"/>
      <c r="EK714" s="248"/>
      <c r="EL714" s="248"/>
      <c r="EM714" s="248"/>
      <c r="EN714" s="248"/>
      <c r="EO714" s="248"/>
      <c r="EP714" s="248"/>
      <c r="EQ714" s="248"/>
      <c r="ER714" s="248"/>
      <c r="ES714" s="248"/>
      <c r="ET714" s="248"/>
      <c r="EU714" s="248"/>
      <c r="EV714" s="248"/>
      <c r="EW714" s="248"/>
      <c r="EX714" s="248"/>
      <c r="EY714" s="248"/>
      <c r="EZ714" s="248"/>
      <c r="FA714" s="248"/>
      <c r="FB714" s="248"/>
      <c r="FC714" s="248"/>
      <c r="FD714" s="248"/>
      <c r="FE714" s="248"/>
      <c r="FF714" s="248"/>
      <c r="FG714" s="248"/>
      <c r="FH714" s="248"/>
      <c r="FI714" s="248"/>
      <c r="FJ714" s="248"/>
      <c r="FK714" s="248"/>
      <c r="FL714" s="248"/>
      <c r="FM714" s="248"/>
      <c r="FN714" s="248"/>
      <c r="FO714" s="248"/>
      <c r="FP714" s="248"/>
      <c r="FQ714" s="248"/>
      <c r="FR714" s="248"/>
      <c r="FS714" s="248"/>
      <c r="FT714" s="248"/>
      <c r="FU714" s="248"/>
      <c r="FV714" s="248"/>
      <c r="FW714" s="248"/>
      <c r="FX714" s="248"/>
      <c r="FY714" s="248"/>
      <c r="FZ714" s="248"/>
      <c r="GA714" s="248"/>
      <c r="GB714" s="248"/>
      <c r="GC714" s="248"/>
      <c r="GD714" s="248"/>
      <c r="GE714" s="248"/>
      <c r="GF714" s="248"/>
      <c r="GG714" s="248"/>
      <c r="GH714" s="248"/>
      <c r="GI714" s="248"/>
      <c r="GJ714" s="248"/>
      <c r="GK714" s="248"/>
      <c r="GL714" s="248"/>
      <c r="GM714" s="248"/>
      <c r="GN714" s="248"/>
      <c r="GO714" s="248"/>
      <c r="GP714" s="248"/>
      <c r="GQ714" s="248"/>
      <c r="GR714" s="248"/>
      <c r="GS714" s="248"/>
      <c r="GT714" s="248"/>
      <c r="GU714" s="248"/>
      <c r="GV714" s="248"/>
      <c r="GW714" s="248"/>
      <c r="GX714" s="248"/>
      <c r="GY714" s="248"/>
      <c r="GZ714" s="248"/>
      <c r="HA714" s="248"/>
      <c r="HB714" s="248"/>
      <c r="HC714" s="248"/>
      <c r="HD714" s="248"/>
      <c r="HE714" s="248"/>
      <c r="HF714" s="248"/>
      <c r="HG714" s="248"/>
      <c r="HH714" s="248"/>
      <c r="HI714" s="248"/>
      <c r="HJ714" s="248"/>
      <c r="HK714" s="248"/>
      <c r="HL714" s="248"/>
      <c r="HM714" s="248"/>
      <c r="HN714" s="248"/>
      <c r="HO714" s="248"/>
      <c r="HP714" s="248"/>
      <c r="HQ714" s="248"/>
      <c r="HR714" s="248"/>
      <c r="HS714" s="248"/>
      <c r="HT714" s="248"/>
      <c r="HU714" s="248"/>
      <c r="HV714" s="248"/>
      <c r="HW714" s="248"/>
      <c r="HX714" s="248"/>
      <c r="HY714" s="248"/>
      <c r="HZ714" s="248"/>
      <c r="IA714" s="248"/>
      <c r="IB714" s="248"/>
      <c r="IC714" s="248"/>
      <c r="ID714" s="248"/>
      <c r="IE714" s="248"/>
      <c r="IF714" s="248"/>
      <c r="IG714" s="248"/>
      <c r="IH714" s="248"/>
      <c r="II714" s="248"/>
      <c r="IJ714" s="248"/>
      <c r="IK714" s="248"/>
      <c r="IL714" s="248"/>
      <c r="IM714" s="248"/>
      <c r="IN714" s="248"/>
      <c r="IO714" s="248"/>
      <c r="IP714" s="248"/>
      <c r="IQ714" s="248"/>
      <c r="IR714" s="248"/>
      <c r="IS714" s="248"/>
      <c r="IT714" s="248"/>
      <c r="IU714" s="248"/>
      <c r="IV714" s="248"/>
      <c r="IW714" s="248"/>
      <c r="IX714" s="248"/>
      <c r="IY714" s="248"/>
    </row>
    <row r="715" spans="1:259" x14ac:dyDescent="0.2">
      <c r="A715" s="703" t="s">
        <v>1037</v>
      </c>
      <c r="B715" s="762"/>
      <c r="C715" s="690"/>
      <c r="D715" s="690">
        <v>6.1614725685042071</v>
      </c>
      <c r="E715" s="689">
        <v>6.962464002409753</v>
      </c>
      <c r="F715" s="915" t="s">
        <v>1020</v>
      </c>
      <c r="G715" s="707" t="s">
        <v>1037</v>
      </c>
      <c r="H715"/>
    </row>
    <row r="716" spans="1:259" s="845" customFormat="1" x14ac:dyDescent="0.2">
      <c r="A716" s="699" t="s">
        <v>1029</v>
      </c>
      <c r="B716" s="768"/>
      <c r="C716" s="721"/>
      <c r="D716" s="721"/>
      <c r="E716" s="689">
        <v>0</v>
      </c>
      <c r="F716" s="915"/>
      <c r="G716" s="702" t="s">
        <v>1029</v>
      </c>
      <c r="I716" s="846"/>
      <c r="J716" s="846"/>
      <c r="K716" s="486"/>
      <c r="L716" s="244"/>
      <c r="M716" s="847"/>
      <c r="N716" s="847"/>
      <c r="O716" s="244"/>
      <c r="P716" s="847"/>
      <c r="Q716" s="847"/>
      <c r="R716" s="487"/>
      <c r="S716" s="847"/>
      <c r="T716" s="847"/>
      <c r="U716" s="244"/>
      <c r="V716" s="245"/>
      <c r="W716" s="245"/>
      <c r="X716" s="637"/>
      <c r="Y716" s="269"/>
      <c r="Z716" s="269"/>
      <c r="AA716" s="269"/>
      <c r="AB716" s="269"/>
      <c r="AC716" s="269"/>
      <c r="AD716" s="269"/>
      <c r="AE716" s="269"/>
      <c r="AF716" s="269"/>
      <c r="AG716" s="269"/>
      <c r="AH716" s="269"/>
      <c r="AI716" s="269"/>
      <c r="AJ716" s="269"/>
      <c r="AK716" s="269"/>
      <c r="AL716" s="269"/>
      <c r="AM716" s="269"/>
      <c r="AN716" s="269"/>
      <c r="AO716" s="269"/>
      <c r="AP716" s="269"/>
      <c r="AQ716" s="269"/>
      <c r="AR716" s="269"/>
      <c r="AS716" s="269"/>
      <c r="AT716" s="269"/>
      <c r="AU716" s="269"/>
      <c r="AV716" s="269"/>
      <c r="AW716" s="269"/>
      <c r="AX716" s="269"/>
      <c r="AY716" s="269"/>
      <c r="AZ716" s="269"/>
      <c r="BA716" s="269"/>
      <c r="BB716" s="269"/>
      <c r="BC716" s="269"/>
      <c r="BD716" s="269"/>
      <c r="BE716" s="269"/>
      <c r="BF716" s="269"/>
      <c r="BG716" s="269"/>
      <c r="BH716" s="269"/>
      <c r="BI716" s="269"/>
      <c r="BJ716" s="269"/>
      <c r="BK716" s="269"/>
      <c r="BL716" s="269"/>
      <c r="BM716" s="269"/>
      <c r="BN716" s="269"/>
      <c r="BO716" s="269"/>
      <c r="BP716" s="269"/>
      <c r="BQ716" s="269"/>
      <c r="BR716" s="269"/>
      <c r="BS716" s="269"/>
      <c r="BT716" s="269"/>
      <c r="BU716" s="269"/>
      <c r="BV716" s="269"/>
      <c r="BW716" s="269"/>
      <c r="BX716" s="269"/>
      <c r="BY716" s="269"/>
      <c r="BZ716" s="269"/>
      <c r="CA716" s="269"/>
      <c r="CB716" s="269"/>
      <c r="CC716" s="269"/>
      <c r="CD716" s="269"/>
      <c r="CE716" s="269"/>
      <c r="CF716" s="269"/>
      <c r="CG716" s="269"/>
      <c r="CH716" s="269"/>
      <c r="CI716" s="269"/>
      <c r="CJ716" s="269"/>
      <c r="CK716" s="269"/>
      <c r="CL716" s="269"/>
      <c r="CM716" s="269"/>
      <c r="CN716" s="269"/>
      <c r="CO716" s="269"/>
      <c r="CP716" s="269"/>
      <c r="CQ716" s="269"/>
      <c r="CR716" s="269"/>
      <c r="CS716" s="269"/>
      <c r="CT716" s="269"/>
      <c r="CU716" s="269"/>
      <c r="CV716" s="269"/>
      <c r="CW716" s="269"/>
      <c r="CX716" s="269"/>
      <c r="CY716" s="269"/>
      <c r="CZ716" s="269"/>
      <c r="DA716" s="269"/>
      <c r="DB716" s="269"/>
      <c r="DC716" s="269"/>
      <c r="DD716" s="269"/>
      <c r="DE716" s="269"/>
      <c r="DF716" s="269"/>
      <c r="DG716" s="269"/>
      <c r="DH716" s="269"/>
      <c r="DI716" s="269"/>
      <c r="DJ716" s="269"/>
      <c r="DK716" s="269"/>
      <c r="DL716" s="269"/>
      <c r="DM716" s="269"/>
      <c r="DN716" s="269"/>
      <c r="DO716" s="269"/>
      <c r="DP716" s="269"/>
      <c r="DQ716" s="269"/>
      <c r="DR716" s="269"/>
      <c r="DS716" s="269"/>
      <c r="DT716" s="269"/>
      <c r="DU716" s="269"/>
      <c r="DV716" s="269"/>
      <c r="DW716" s="269"/>
      <c r="DX716" s="269"/>
      <c r="DY716" s="269"/>
      <c r="DZ716" s="269"/>
      <c r="EA716" s="269"/>
      <c r="EB716" s="269"/>
      <c r="EC716" s="269"/>
      <c r="ED716" s="269"/>
      <c r="EE716" s="269"/>
      <c r="EF716" s="269"/>
      <c r="EG716" s="269"/>
      <c r="EH716" s="269"/>
      <c r="EI716" s="269"/>
      <c r="EJ716" s="269"/>
      <c r="EK716" s="269"/>
      <c r="EL716" s="269"/>
      <c r="EM716" s="269"/>
      <c r="EN716" s="269"/>
      <c r="EO716" s="269"/>
      <c r="EP716" s="269"/>
      <c r="EQ716" s="269"/>
      <c r="ER716" s="269"/>
      <c r="ES716" s="269"/>
      <c r="ET716" s="269"/>
      <c r="EU716" s="269"/>
      <c r="EV716" s="269"/>
      <c r="EW716" s="269"/>
      <c r="EX716" s="269"/>
      <c r="EY716" s="269"/>
      <c r="EZ716" s="269"/>
      <c r="FA716" s="269"/>
      <c r="FB716" s="269"/>
      <c r="FC716" s="269"/>
      <c r="FD716" s="269"/>
      <c r="FE716" s="269"/>
      <c r="FF716" s="269"/>
      <c r="FG716" s="269"/>
      <c r="FH716" s="269"/>
      <c r="FI716" s="269"/>
      <c r="FJ716" s="269"/>
      <c r="FK716" s="269"/>
      <c r="FL716" s="269"/>
      <c r="FM716" s="269"/>
      <c r="FN716" s="269"/>
      <c r="FO716" s="269"/>
      <c r="FP716" s="269"/>
      <c r="FQ716" s="269"/>
      <c r="FR716" s="269"/>
      <c r="FS716" s="269"/>
      <c r="FT716" s="269"/>
      <c r="FU716" s="269"/>
      <c r="FV716" s="269"/>
      <c r="FW716" s="269"/>
      <c r="FX716" s="269"/>
      <c r="FY716" s="269"/>
      <c r="FZ716" s="269"/>
      <c r="GA716" s="269"/>
      <c r="GB716" s="269"/>
      <c r="GC716" s="269"/>
      <c r="GD716" s="269"/>
      <c r="GE716" s="269"/>
      <c r="GF716" s="269"/>
      <c r="GG716" s="269"/>
      <c r="GH716" s="269"/>
      <c r="GI716" s="269"/>
      <c r="GJ716" s="269"/>
      <c r="GK716" s="269"/>
      <c r="GL716" s="269"/>
      <c r="GM716" s="269"/>
      <c r="GN716" s="269"/>
      <c r="GO716" s="269"/>
      <c r="GP716" s="269"/>
      <c r="GQ716" s="269"/>
      <c r="GR716" s="269"/>
      <c r="GS716" s="269"/>
      <c r="GT716" s="269"/>
      <c r="GU716" s="269"/>
      <c r="GV716" s="269"/>
      <c r="GW716" s="269"/>
      <c r="GX716" s="269"/>
      <c r="GY716" s="269"/>
      <c r="GZ716" s="269"/>
      <c r="HA716" s="269"/>
      <c r="HB716" s="269"/>
      <c r="HC716" s="269"/>
      <c r="HD716" s="269"/>
      <c r="HE716" s="269"/>
      <c r="HF716" s="269"/>
      <c r="HG716" s="269"/>
      <c r="HH716" s="269"/>
      <c r="HI716" s="269"/>
      <c r="HJ716" s="269"/>
      <c r="HK716" s="269"/>
      <c r="HL716" s="269"/>
      <c r="HM716" s="269"/>
      <c r="HN716" s="269"/>
      <c r="HO716" s="269"/>
      <c r="HP716" s="269"/>
      <c r="HQ716" s="269"/>
      <c r="HR716" s="269"/>
      <c r="HS716" s="269"/>
      <c r="HT716" s="269"/>
      <c r="HU716" s="269"/>
      <c r="HV716" s="269"/>
      <c r="HW716" s="269"/>
      <c r="HX716" s="269"/>
      <c r="HY716" s="269"/>
      <c r="HZ716" s="269"/>
      <c r="IA716" s="269"/>
      <c r="IB716" s="269"/>
      <c r="IC716" s="269"/>
      <c r="ID716" s="269"/>
      <c r="IE716" s="269"/>
      <c r="IF716" s="269"/>
      <c r="IG716" s="269"/>
      <c r="IH716" s="269"/>
      <c r="II716" s="269"/>
      <c r="IJ716" s="269"/>
      <c r="IK716" s="269"/>
      <c r="IL716" s="269"/>
      <c r="IM716" s="269"/>
      <c r="IN716" s="269"/>
      <c r="IO716" s="269"/>
      <c r="IP716" s="269"/>
      <c r="IQ716" s="269"/>
      <c r="IR716" s="269"/>
      <c r="IS716" s="269"/>
      <c r="IT716" s="269"/>
      <c r="IU716" s="269"/>
      <c r="IV716" s="269"/>
      <c r="IW716" s="269"/>
      <c r="IX716" s="269"/>
      <c r="IY716" s="269"/>
    </row>
    <row r="717" spans="1:259" x14ac:dyDescent="0.2">
      <c r="A717" s="703" t="s">
        <v>38</v>
      </c>
      <c r="B717" s="764"/>
      <c r="C717" s="708"/>
      <c r="D717" s="708">
        <v>2.3188697309764628</v>
      </c>
      <c r="E717" s="709">
        <v>2.6203227960034026</v>
      </c>
      <c r="F717" s="915" t="s">
        <v>1020</v>
      </c>
      <c r="G717" s="707" t="s">
        <v>38</v>
      </c>
      <c r="H717"/>
    </row>
    <row r="718" spans="1:259" s="848" customFormat="1" x14ac:dyDescent="0.2">
      <c r="A718" s="703" t="s">
        <v>39</v>
      </c>
      <c r="B718" s="764"/>
      <c r="C718" s="708"/>
      <c r="D718" s="708">
        <v>1.7388697309764622</v>
      </c>
      <c r="E718" s="709">
        <v>1.9649227960034021</v>
      </c>
      <c r="F718" s="915" t="s">
        <v>1020</v>
      </c>
      <c r="G718" s="707" t="s">
        <v>39</v>
      </c>
      <c r="I718" s="485"/>
      <c r="J718" s="485"/>
      <c r="K718" s="849"/>
      <c r="L718" s="164"/>
      <c r="M718" s="243"/>
      <c r="N718" s="243"/>
      <c r="O718" s="164"/>
      <c r="P718" s="243"/>
      <c r="Q718" s="243"/>
      <c r="R718" s="850"/>
      <c r="S718" s="243"/>
      <c r="T718" s="243"/>
      <c r="U718" s="164"/>
      <c r="V718" s="246"/>
      <c r="W718" s="246"/>
      <c r="X718" s="247"/>
      <c r="Y718" s="248"/>
      <c r="Z718" s="248"/>
      <c r="AA718" s="248"/>
      <c r="AB718" s="248"/>
      <c r="AC718" s="248"/>
      <c r="AD718" s="248"/>
      <c r="AE718" s="248"/>
      <c r="AF718" s="248"/>
      <c r="AG718" s="248"/>
      <c r="AH718" s="248"/>
      <c r="AI718" s="248"/>
      <c r="AJ718" s="248"/>
      <c r="AK718" s="248"/>
      <c r="AL718" s="248"/>
      <c r="AM718" s="248"/>
      <c r="AN718" s="248"/>
      <c r="AO718" s="248"/>
      <c r="AP718" s="248"/>
      <c r="AQ718" s="248"/>
      <c r="AR718" s="248"/>
      <c r="AS718" s="248"/>
      <c r="AT718" s="248"/>
      <c r="AU718" s="248"/>
      <c r="AV718" s="248"/>
      <c r="AW718" s="248"/>
      <c r="AX718" s="248"/>
      <c r="AY718" s="248"/>
      <c r="AZ718" s="248"/>
      <c r="BA718" s="248"/>
      <c r="BB718" s="248"/>
      <c r="BC718" s="248"/>
      <c r="BD718" s="248"/>
      <c r="BE718" s="248"/>
      <c r="BF718" s="248"/>
      <c r="BG718" s="248"/>
      <c r="BH718" s="248"/>
      <c r="BI718" s="248"/>
      <c r="BJ718" s="248"/>
      <c r="BK718" s="248"/>
      <c r="BL718" s="248"/>
      <c r="BM718" s="248"/>
      <c r="BN718" s="248"/>
      <c r="BO718" s="248"/>
      <c r="BP718" s="248"/>
      <c r="BQ718" s="248"/>
      <c r="BR718" s="248"/>
      <c r="BS718" s="248"/>
      <c r="BT718" s="248"/>
      <c r="BU718" s="248"/>
      <c r="BV718" s="248"/>
      <c r="BW718" s="248"/>
      <c r="BX718" s="248"/>
      <c r="BY718" s="248"/>
      <c r="BZ718" s="248"/>
      <c r="CA718" s="248"/>
      <c r="CB718" s="248"/>
      <c r="CC718" s="248"/>
      <c r="CD718" s="248"/>
      <c r="CE718" s="248"/>
      <c r="CF718" s="248"/>
      <c r="CG718" s="248"/>
      <c r="CH718" s="248"/>
      <c r="CI718" s="248"/>
      <c r="CJ718" s="248"/>
      <c r="CK718" s="248"/>
      <c r="CL718" s="248"/>
      <c r="CM718" s="248"/>
      <c r="CN718" s="248"/>
      <c r="CO718" s="248"/>
      <c r="CP718" s="248"/>
      <c r="CQ718" s="248"/>
      <c r="CR718" s="248"/>
      <c r="CS718" s="248"/>
      <c r="CT718" s="248"/>
      <c r="CU718" s="248"/>
      <c r="CV718" s="248"/>
      <c r="CW718" s="248"/>
      <c r="CX718" s="248"/>
      <c r="CY718" s="248"/>
      <c r="CZ718" s="248"/>
      <c r="DA718" s="248"/>
      <c r="DB718" s="248"/>
      <c r="DC718" s="248"/>
      <c r="DD718" s="248"/>
      <c r="DE718" s="248"/>
      <c r="DF718" s="248"/>
      <c r="DG718" s="248"/>
      <c r="DH718" s="248"/>
      <c r="DI718" s="248"/>
      <c r="DJ718" s="248"/>
      <c r="DK718" s="248"/>
      <c r="DL718" s="248"/>
      <c r="DM718" s="248"/>
      <c r="DN718" s="248"/>
      <c r="DO718" s="248"/>
      <c r="DP718" s="248"/>
      <c r="DQ718" s="248"/>
      <c r="DR718" s="248"/>
      <c r="DS718" s="248"/>
      <c r="DT718" s="248"/>
      <c r="DU718" s="248"/>
      <c r="DV718" s="248"/>
      <c r="DW718" s="248"/>
      <c r="DX718" s="248"/>
      <c r="DY718" s="248"/>
      <c r="DZ718" s="248"/>
      <c r="EA718" s="248"/>
      <c r="EB718" s="248"/>
      <c r="EC718" s="248"/>
      <c r="ED718" s="248"/>
      <c r="EE718" s="248"/>
      <c r="EF718" s="248"/>
      <c r="EG718" s="248"/>
      <c r="EH718" s="248"/>
      <c r="EI718" s="248"/>
      <c r="EJ718" s="248"/>
      <c r="EK718" s="248"/>
      <c r="EL718" s="248"/>
      <c r="EM718" s="248"/>
      <c r="EN718" s="248"/>
      <c r="EO718" s="248"/>
      <c r="EP718" s="248"/>
      <c r="EQ718" s="248"/>
      <c r="ER718" s="248"/>
      <c r="ES718" s="248"/>
      <c r="ET718" s="248"/>
      <c r="EU718" s="248"/>
      <c r="EV718" s="248"/>
      <c r="EW718" s="248"/>
      <c r="EX718" s="248"/>
      <c r="EY718" s="248"/>
      <c r="EZ718" s="248"/>
      <c r="FA718" s="248"/>
      <c r="FB718" s="248"/>
      <c r="FC718" s="248"/>
      <c r="FD718" s="248"/>
      <c r="FE718" s="248"/>
      <c r="FF718" s="248"/>
      <c r="FG718" s="248"/>
      <c r="FH718" s="248"/>
      <c r="FI718" s="248"/>
      <c r="FJ718" s="248"/>
      <c r="FK718" s="248"/>
      <c r="FL718" s="248"/>
      <c r="FM718" s="248"/>
      <c r="FN718" s="248"/>
      <c r="FO718" s="248"/>
      <c r="FP718" s="248"/>
      <c r="FQ718" s="248"/>
      <c r="FR718" s="248"/>
      <c r="FS718" s="248"/>
      <c r="FT718" s="248"/>
      <c r="FU718" s="248"/>
      <c r="FV718" s="248"/>
      <c r="FW718" s="248"/>
      <c r="FX718" s="248"/>
      <c r="FY718" s="248"/>
      <c r="FZ718" s="248"/>
      <c r="GA718" s="248"/>
      <c r="GB718" s="248"/>
      <c r="GC718" s="248"/>
      <c r="GD718" s="248"/>
      <c r="GE718" s="248"/>
      <c r="GF718" s="248"/>
      <c r="GG718" s="248"/>
      <c r="GH718" s="248"/>
      <c r="GI718" s="248"/>
      <c r="GJ718" s="248"/>
      <c r="GK718" s="248"/>
      <c r="GL718" s="248"/>
      <c r="GM718" s="248"/>
      <c r="GN718" s="248"/>
      <c r="GO718" s="248"/>
      <c r="GP718" s="248"/>
      <c r="GQ718" s="248"/>
      <c r="GR718" s="248"/>
      <c r="GS718" s="248"/>
      <c r="GT718" s="248"/>
      <c r="GU718" s="248"/>
      <c r="GV718" s="248"/>
      <c r="GW718" s="248"/>
      <c r="GX718" s="248"/>
      <c r="GY718" s="248"/>
      <c r="GZ718" s="248"/>
      <c r="HA718" s="248"/>
      <c r="HB718" s="248"/>
      <c r="HC718" s="248"/>
      <c r="HD718" s="248"/>
      <c r="HE718" s="248"/>
      <c r="HF718" s="248"/>
      <c r="HG718" s="248"/>
      <c r="HH718" s="248"/>
      <c r="HI718" s="248"/>
      <c r="HJ718" s="248"/>
      <c r="HK718" s="248"/>
      <c r="HL718" s="248"/>
      <c r="HM718" s="248"/>
      <c r="HN718" s="248"/>
      <c r="HO718" s="248"/>
      <c r="HP718" s="248"/>
      <c r="HQ718" s="248"/>
      <c r="HR718" s="248"/>
      <c r="HS718" s="248"/>
      <c r="HT718" s="248"/>
      <c r="HU718" s="248"/>
      <c r="HV718" s="248"/>
      <c r="HW718" s="248"/>
      <c r="HX718" s="248"/>
      <c r="HY718" s="248"/>
      <c r="HZ718" s="248"/>
      <c r="IA718" s="248"/>
      <c r="IB718" s="248"/>
      <c r="IC718" s="248"/>
      <c r="ID718" s="248"/>
      <c r="IE718" s="248"/>
      <c r="IF718" s="248"/>
      <c r="IG718" s="248"/>
      <c r="IH718" s="248"/>
      <c r="II718" s="248"/>
      <c r="IJ718" s="248"/>
      <c r="IK718" s="248"/>
      <c r="IL718" s="248"/>
      <c r="IM718" s="248"/>
      <c r="IN718" s="248"/>
      <c r="IO718" s="248"/>
      <c r="IP718" s="248"/>
      <c r="IQ718" s="248"/>
      <c r="IR718" s="248"/>
      <c r="IS718" s="248"/>
      <c r="IT718" s="248"/>
      <c r="IU718" s="248"/>
      <c r="IV718" s="248"/>
      <c r="IW718" s="248"/>
      <c r="IX718" s="248"/>
      <c r="IY718" s="248"/>
    </row>
    <row r="719" spans="1:259" s="848" customFormat="1" x14ac:dyDescent="0.2">
      <c r="A719" s="703" t="s">
        <v>40</v>
      </c>
      <c r="B719" s="764"/>
      <c r="C719" s="708"/>
      <c r="D719" s="708">
        <v>1.2703697309764621</v>
      </c>
      <c r="E719" s="709">
        <v>1.435517796003402</v>
      </c>
      <c r="F719" s="915" t="s">
        <v>1020</v>
      </c>
      <c r="G719" s="707" t="s">
        <v>40</v>
      </c>
      <c r="I719" s="485"/>
      <c r="J719" s="485"/>
      <c r="K719" s="849"/>
      <c r="L719" s="164"/>
      <c r="M719" s="243"/>
      <c r="N719" s="243"/>
      <c r="O719" s="164"/>
      <c r="P719" s="243"/>
      <c r="Q719" s="243"/>
      <c r="R719" s="850"/>
      <c r="S719" s="243"/>
      <c r="T719" s="243"/>
      <c r="U719" s="164"/>
      <c r="V719" s="246"/>
      <c r="W719" s="246"/>
      <c r="X719" s="247"/>
      <c r="Y719" s="248"/>
      <c r="Z719" s="248"/>
      <c r="AA719" s="248"/>
      <c r="AB719" s="248"/>
      <c r="AC719" s="248"/>
      <c r="AD719" s="248"/>
      <c r="AE719" s="248"/>
      <c r="AF719" s="248"/>
      <c r="AG719" s="248"/>
      <c r="AH719" s="248"/>
      <c r="AI719" s="248"/>
      <c r="AJ719" s="248"/>
      <c r="AK719" s="248"/>
      <c r="AL719" s="248"/>
      <c r="AM719" s="248"/>
      <c r="AN719" s="248"/>
      <c r="AO719" s="248"/>
      <c r="AP719" s="248"/>
      <c r="AQ719" s="248"/>
      <c r="AR719" s="248"/>
      <c r="AS719" s="248"/>
      <c r="AT719" s="248"/>
      <c r="AU719" s="248"/>
      <c r="AV719" s="248"/>
      <c r="AW719" s="248"/>
      <c r="AX719" s="248"/>
      <c r="AY719" s="248"/>
      <c r="AZ719" s="248"/>
      <c r="BA719" s="248"/>
      <c r="BB719" s="248"/>
      <c r="BC719" s="248"/>
      <c r="BD719" s="248"/>
      <c r="BE719" s="248"/>
      <c r="BF719" s="248"/>
      <c r="BG719" s="248"/>
      <c r="BH719" s="248"/>
      <c r="BI719" s="248"/>
      <c r="BJ719" s="248"/>
      <c r="BK719" s="248"/>
      <c r="BL719" s="248"/>
      <c r="BM719" s="248"/>
      <c r="BN719" s="248"/>
      <c r="BO719" s="248"/>
      <c r="BP719" s="248"/>
      <c r="BQ719" s="248"/>
      <c r="BR719" s="248"/>
      <c r="BS719" s="248"/>
      <c r="BT719" s="248"/>
      <c r="BU719" s="248"/>
      <c r="BV719" s="248"/>
      <c r="BW719" s="248"/>
      <c r="BX719" s="248"/>
      <c r="BY719" s="248"/>
      <c r="BZ719" s="248"/>
      <c r="CA719" s="248"/>
      <c r="CB719" s="248"/>
      <c r="CC719" s="248"/>
      <c r="CD719" s="248"/>
      <c r="CE719" s="248"/>
      <c r="CF719" s="248"/>
      <c r="CG719" s="248"/>
      <c r="CH719" s="248"/>
      <c r="CI719" s="248"/>
      <c r="CJ719" s="248"/>
      <c r="CK719" s="248"/>
      <c r="CL719" s="248"/>
      <c r="CM719" s="248"/>
      <c r="CN719" s="248"/>
      <c r="CO719" s="248"/>
      <c r="CP719" s="248"/>
      <c r="CQ719" s="248"/>
      <c r="CR719" s="248"/>
      <c r="CS719" s="248"/>
      <c r="CT719" s="248"/>
      <c r="CU719" s="248"/>
      <c r="CV719" s="248"/>
      <c r="CW719" s="248"/>
      <c r="CX719" s="248"/>
      <c r="CY719" s="248"/>
      <c r="CZ719" s="248"/>
      <c r="DA719" s="248"/>
      <c r="DB719" s="248"/>
      <c r="DC719" s="248"/>
      <c r="DD719" s="248"/>
      <c r="DE719" s="248"/>
      <c r="DF719" s="248"/>
      <c r="DG719" s="248"/>
      <c r="DH719" s="248"/>
      <c r="DI719" s="248"/>
      <c r="DJ719" s="248"/>
      <c r="DK719" s="248"/>
      <c r="DL719" s="248"/>
      <c r="DM719" s="248"/>
      <c r="DN719" s="248"/>
      <c r="DO719" s="248"/>
      <c r="DP719" s="248"/>
      <c r="DQ719" s="248"/>
      <c r="DR719" s="248"/>
      <c r="DS719" s="248"/>
      <c r="DT719" s="248"/>
      <c r="DU719" s="248"/>
      <c r="DV719" s="248"/>
      <c r="DW719" s="248"/>
      <c r="DX719" s="248"/>
      <c r="DY719" s="248"/>
      <c r="DZ719" s="248"/>
      <c r="EA719" s="248"/>
      <c r="EB719" s="248"/>
      <c r="EC719" s="248"/>
      <c r="ED719" s="248"/>
      <c r="EE719" s="248"/>
      <c r="EF719" s="248"/>
      <c r="EG719" s="248"/>
      <c r="EH719" s="248"/>
      <c r="EI719" s="248"/>
      <c r="EJ719" s="248"/>
      <c r="EK719" s="248"/>
      <c r="EL719" s="248"/>
      <c r="EM719" s="248"/>
      <c r="EN719" s="248"/>
      <c r="EO719" s="248"/>
      <c r="EP719" s="248"/>
      <c r="EQ719" s="248"/>
      <c r="ER719" s="248"/>
      <c r="ES719" s="248"/>
      <c r="ET719" s="248"/>
      <c r="EU719" s="248"/>
      <c r="EV719" s="248"/>
      <c r="EW719" s="248"/>
      <c r="EX719" s="248"/>
      <c r="EY719" s="248"/>
      <c r="EZ719" s="248"/>
      <c r="FA719" s="248"/>
      <c r="FB719" s="248"/>
      <c r="FC719" s="248"/>
      <c r="FD719" s="248"/>
      <c r="FE719" s="248"/>
      <c r="FF719" s="248"/>
      <c r="FG719" s="248"/>
      <c r="FH719" s="248"/>
      <c r="FI719" s="248"/>
      <c r="FJ719" s="248"/>
      <c r="FK719" s="248"/>
      <c r="FL719" s="248"/>
      <c r="FM719" s="248"/>
      <c r="FN719" s="248"/>
      <c r="FO719" s="248"/>
      <c r="FP719" s="248"/>
      <c r="FQ719" s="248"/>
      <c r="FR719" s="248"/>
      <c r="FS719" s="248"/>
      <c r="FT719" s="248"/>
      <c r="FU719" s="248"/>
      <c r="FV719" s="248"/>
      <c r="FW719" s="248"/>
      <c r="FX719" s="248"/>
      <c r="FY719" s="248"/>
      <c r="FZ719" s="248"/>
      <c r="GA719" s="248"/>
      <c r="GB719" s="248"/>
      <c r="GC719" s="248"/>
      <c r="GD719" s="248"/>
      <c r="GE719" s="248"/>
      <c r="GF719" s="248"/>
      <c r="GG719" s="248"/>
      <c r="GH719" s="248"/>
      <c r="GI719" s="248"/>
      <c r="GJ719" s="248"/>
      <c r="GK719" s="248"/>
      <c r="GL719" s="248"/>
      <c r="GM719" s="248"/>
      <c r="GN719" s="248"/>
      <c r="GO719" s="248"/>
      <c r="GP719" s="248"/>
      <c r="GQ719" s="248"/>
      <c r="GR719" s="248"/>
      <c r="GS719" s="248"/>
      <c r="GT719" s="248"/>
      <c r="GU719" s="248"/>
      <c r="GV719" s="248"/>
      <c r="GW719" s="248"/>
      <c r="GX719" s="248"/>
      <c r="GY719" s="248"/>
      <c r="GZ719" s="248"/>
      <c r="HA719" s="248"/>
      <c r="HB719" s="248"/>
      <c r="HC719" s="248"/>
      <c r="HD719" s="248"/>
      <c r="HE719" s="248"/>
      <c r="HF719" s="248"/>
      <c r="HG719" s="248"/>
      <c r="HH719" s="248"/>
      <c r="HI719" s="248"/>
      <c r="HJ719" s="248"/>
      <c r="HK719" s="248"/>
      <c r="HL719" s="248"/>
      <c r="HM719" s="248"/>
      <c r="HN719" s="248"/>
      <c r="HO719" s="248"/>
      <c r="HP719" s="248"/>
      <c r="HQ719" s="248"/>
      <c r="HR719" s="248"/>
      <c r="HS719" s="248"/>
      <c r="HT719" s="248"/>
      <c r="HU719" s="248"/>
      <c r="HV719" s="248"/>
      <c r="HW719" s="248"/>
      <c r="HX719" s="248"/>
      <c r="HY719" s="248"/>
      <c r="HZ719" s="248"/>
      <c r="IA719" s="248"/>
      <c r="IB719" s="248"/>
      <c r="IC719" s="248"/>
      <c r="ID719" s="248"/>
      <c r="IE719" s="248"/>
      <c r="IF719" s="248"/>
      <c r="IG719" s="248"/>
      <c r="IH719" s="248"/>
      <c r="II719" s="248"/>
      <c r="IJ719" s="248"/>
      <c r="IK719" s="248"/>
      <c r="IL719" s="248"/>
      <c r="IM719" s="248"/>
      <c r="IN719" s="248"/>
      <c r="IO719" s="248"/>
      <c r="IP719" s="248"/>
      <c r="IQ719" s="248"/>
      <c r="IR719" s="248"/>
      <c r="IS719" s="248"/>
      <c r="IT719" s="248"/>
      <c r="IU719" s="248"/>
      <c r="IV719" s="248"/>
      <c r="IW719" s="248"/>
      <c r="IX719" s="248"/>
      <c r="IY719" s="248"/>
    </row>
    <row r="720" spans="1:259" s="848" customFormat="1" ht="25.5" x14ac:dyDescent="0.2">
      <c r="A720" s="723" t="s">
        <v>1030</v>
      </c>
      <c r="B720" s="763"/>
      <c r="C720" s="700"/>
      <c r="D720" s="700"/>
      <c r="E720" s="709">
        <v>0</v>
      </c>
      <c r="F720" s="915"/>
      <c r="G720" s="702" t="s">
        <v>1030</v>
      </c>
      <c r="I720" s="485"/>
      <c r="J720" s="485"/>
      <c r="K720" s="849"/>
      <c r="L720" s="164"/>
      <c r="M720" s="243"/>
      <c r="N720" s="243"/>
      <c r="O720" s="164"/>
      <c r="P720" s="243"/>
      <c r="Q720" s="243"/>
      <c r="R720" s="850"/>
      <c r="S720" s="243"/>
      <c r="T720" s="243"/>
      <c r="U720" s="164"/>
      <c r="V720" s="246"/>
      <c r="W720" s="246"/>
      <c r="X720" s="247"/>
      <c r="Y720" s="248"/>
      <c r="Z720" s="248"/>
      <c r="AA720" s="248"/>
      <c r="AB720" s="248"/>
      <c r="AC720" s="248"/>
      <c r="AD720" s="248"/>
      <c r="AE720" s="248"/>
      <c r="AF720" s="248"/>
      <c r="AG720" s="248"/>
      <c r="AH720" s="248"/>
      <c r="AI720" s="248"/>
      <c r="AJ720" s="248"/>
      <c r="AK720" s="248"/>
      <c r="AL720" s="248"/>
      <c r="AM720" s="248"/>
      <c r="AN720" s="248"/>
      <c r="AO720" s="248"/>
      <c r="AP720" s="248"/>
      <c r="AQ720" s="248"/>
      <c r="AR720" s="248"/>
      <c r="AS720" s="248"/>
      <c r="AT720" s="248"/>
      <c r="AU720" s="248"/>
      <c r="AV720" s="248"/>
      <c r="AW720" s="248"/>
      <c r="AX720" s="248"/>
      <c r="AY720" s="248"/>
      <c r="AZ720" s="248"/>
      <c r="BA720" s="248"/>
      <c r="BB720" s="248"/>
      <c r="BC720" s="248"/>
      <c r="BD720" s="248"/>
      <c r="BE720" s="248"/>
      <c r="BF720" s="248"/>
      <c r="BG720" s="248"/>
      <c r="BH720" s="248"/>
      <c r="BI720" s="248"/>
      <c r="BJ720" s="248"/>
      <c r="BK720" s="248"/>
      <c r="BL720" s="248"/>
      <c r="BM720" s="248"/>
      <c r="BN720" s="248"/>
      <c r="BO720" s="248"/>
      <c r="BP720" s="248"/>
      <c r="BQ720" s="248"/>
      <c r="BR720" s="248"/>
      <c r="BS720" s="248"/>
      <c r="BT720" s="248"/>
      <c r="BU720" s="248"/>
      <c r="BV720" s="248"/>
      <c r="BW720" s="248"/>
      <c r="BX720" s="248"/>
      <c r="BY720" s="248"/>
      <c r="BZ720" s="248"/>
      <c r="CA720" s="248"/>
      <c r="CB720" s="248"/>
      <c r="CC720" s="248"/>
      <c r="CD720" s="248"/>
      <c r="CE720" s="248"/>
      <c r="CF720" s="248"/>
      <c r="CG720" s="248"/>
      <c r="CH720" s="248"/>
      <c r="CI720" s="248"/>
      <c r="CJ720" s="248"/>
      <c r="CK720" s="248"/>
      <c r="CL720" s="248"/>
      <c r="CM720" s="248"/>
      <c r="CN720" s="248"/>
      <c r="CO720" s="248"/>
      <c r="CP720" s="248"/>
      <c r="CQ720" s="248"/>
      <c r="CR720" s="248"/>
      <c r="CS720" s="248"/>
      <c r="CT720" s="248"/>
      <c r="CU720" s="248"/>
      <c r="CV720" s="248"/>
      <c r="CW720" s="248"/>
      <c r="CX720" s="248"/>
      <c r="CY720" s="248"/>
      <c r="CZ720" s="248"/>
      <c r="DA720" s="248"/>
      <c r="DB720" s="248"/>
      <c r="DC720" s="248"/>
      <c r="DD720" s="248"/>
      <c r="DE720" s="248"/>
      <c r="DF720" s="248"/>
      <c r="DG720" s="248"/>
      <c r="DH720" s="248"/>
      <c r="DI720" s="248"/>
      <c r="DJ720" s="248"/>
      <c r="DK720" s="248"/>
      <c r="DL720" s="248"/>
      <c r="DM720" s="248"/>
      <c r="DN720" s="248"/>
      <c r="DO720" s="248"/>
      <c r="DP720" s="248"/>
      <c r="DQ720" s="248"/>
      <c r="DR720" s="248"/>
      <c r="DS720" s="248"/>
      <c r="DT720" s="248"/>
      <c r="DU720" s="248"/>
      <c r="DV720" s="248"/>
      <c r="DW720" s="248"/>
      <c r="DX720" s="248"/>
      <c r="DY720" s="248"/>
      <c r="DZ720" s="248"/>
      <c r="EA720" s="248"/>
      <c r="EB720" s="248"/>
      <c r="EC720" s="248"/>
      <c r="ED720" s="248"/>
      <c r="EE720" s="248"/>
      <c r="EF720" s="248"/>
      <c r="EG720" s="248"/>
      <c r="EH720" s="248"/>
      <c r="EI720" s="248"/>
      <c r="EJ720" s="248"/>
      <c r="EK720" s="248"/>
      <c r="EL720" s="248"/>
      <c r="EM720" s="248"/>
      <c r="EN720" s="248"/>
      <c r="EO720" s="248"/>
      <c r="EP720" s="248"/>
      <c r="EQ720" s="248"/>
      <c r="ER720" s="248"/>
      <c r="ES720" s="248"/>
      <c r="ET720" s="248"/>
      <c r="EU720" s="248"/>
      <c r="EV720" s="248"/>
      <c r="EW720" s="248"/>
      <c r="EX720" s="248"/>
      <c r="EY720" s="248"/>
      <c r="EZ720" s="248"/>
      <c r="FA720" s="248"/>
      <c r="FB720" s="248"/>
      <c r="FC720" s="248"/>
      <c r="FD720" s="248"/>
      <c r="FE720" s="248"/>
      <c r="FF720" s="248"/>
      <c r="FG720" s="248"/>
      <c r="FH720" s="248"/>
      <c r="FI720" s="248"/>
      <c r="FJ720" s="248"/>
      <c r="FK720" s="248"/>
      <c r="FL720" s="248"/>
      <c r="FM720" s="248"/>
      <c r="FN720" s="248"/>
      <c r="FO720" s="248"/>
      <c r="FP720" s="248"/>
      <c r="FQ720" s="248"/>
      <c r="FR720" s="248"/>
      <c r="FS720" s="248"/>
      <c r="FT720" s="248"/>
      <c r="FU720" s="248"/>
      <c r="FV720" s="248"/>
      <c r="FW720" s="248"/>
      <c r="FX720" s="248"/>
      <c r="FY720" s="248"/>
      <c r="FZ720" s="248"/>
      <c r="GA720" s="248"/>
      <c r="GB720" s="248"/>
      <c r="GC720" s="248"/>
      <c r="GD720" s="248"/>
      <c r="GE720" s="248"/>
      <c r="GF720" s="248"/>
      <c r="GG720" s="248"/>
      <c r="GH720" s="248"/>
      <c r="GI720" s="248"/>
      <c r="GJ720" s="248"/>
      <c r="GK720" s="248"/>
      <c r="GL720" s="248"/>
      <c r="GM720" s="248"/>
      <c r="GN720" s="248"/>
      <c r="GO720" s="248"/>
      <c r="GP720" s="248"/>
      <c r="GQ720" s="248"/>
      <c r="GR720" s="248"/>
      <c r="GS720" s="248"/>
      <c r="GT720" s="248"/>
      <c r="GU720" s="248"/>
      <c r="GV720" s="248"/>
      <c r="GW720" s="248"/>
      <c r="GX720" s="248"/>
      <c r="GY720" s="248"/>
      <c r="GZ720" s="248"/>
      <c r="HA720" s="248"/>
      <c r="HB720" s="248"/>
      <c r="HC720" s="248"/>
      <c r="HD720" s="248"/>
      <c r="HE720" s="248"/>
      <c r="HF720" s="248"/>
      <c r="HG720" s="248"/>
      <c r="HH720" s="248"/>
      <c r="HI720" s="248"/>
      <c r="HJ720" s="248"/>
      <c r="HK720" s="248"/>
      <c r="HL720" s="248"/>
      <c r="HM720" s="248"/>
      <c r="HN720" s="248"/>
      <c r="HO720" s="248"/>
      <c r="HP720" s="248"/>
      <c r="HQ720" s="248"/>
      <c r="HR720" s="248"/>
      <c r="HS720" s="248"/>
      <c r="HT720" s="248"/>
      <c r="HU720" s="248"/>
      <c r="HV720" s="248"/>
      <c r="HW720" s="248"/>
      <c r="HX720" s="248"/>
      <c r="HY720" s="248"/>
      <c r="HZ720" s="248"/>
      <c r="IA720" s="248"/>
      <c r="IB720" s="248"/>
      <c r="IC720" s="248"/>
      <c r="ID720" s="248"/>
      <c r="IE720" s="248"/>
      <c r="IF720" s="248"/>
      <c r="IG720" s="248"/>
      <c r="IH720" s="248"/>
      <c r="II720" s="248"/>
      <c r="IJ720" s="248"/>
      <c r="IK720" s="248"/>
      <c r="IL720" s="248"/>
      <c r="IM720" s="248"/>
      <c r="IN720" s="248"/>
      <c r="IO720" s="248"/>
      <c r="IP720" s="248"/>
      <c r="IQ720" s="248"/>
      <c r="IR720" s="248"/>
      <c r="IS720" s="248"/>
      <c r="IT720" s="248"/>
      <c r="IU720" s="248"/>
      <c r="IV720" s="248"/>
      <c r="IW720" s="248"/>
      <c r="IX720" s="248"/>
      <c r="IY720" s="248"/>
    </row>
    <row r="721" spans="1:259" s="848" customFormat="1" x14ac:dyDescent="0.2">
      <c r="A721" s="703" t="s">
        <v>38</v>
      </c>
      <c r="B721" s="764"/>
      <c r="C721" s="708"/>
      <c r="D721" s="708">
        <v>6.1627697309764633</v>
      </c>
      <c r="E721" s="709">
        <v>6.963929796003403</v>
      </c>
      <c r="F721" s="915" t="s">
        <v>1020</v>
      </c>
      <c r="G721" s="707" t="s">
        <v>38</v>
      </c>
      <c r="I721" s="485"/>
      <c r="J721" s="485"/>
      <c r="K721" s="849"/>
      <c r="L721" s="164"/>
      <c r="M721" s="243"/>
      <c r="N721" s="243"/>
      <c r="O721" s="164"/>
      <c r="P721" s="243"/>
      <c r="Q721" s="243"/>
      <c r="R721" s="850"/>
      <c r="S721" s="243"/>
      <c r="T721" s="243"/>
      <c r="U721" s="164"/>
      <c r="V721" s="246"/>
      <c r="W721" s="246"/>
      <c r="X721" s="247"/>
      <c r="Y721" s="248"/>
      <c r="Z721" s="248"/>
      <c r="AA721" s="248"/>
      <c r="AB721" s="248"/>
      <c r="AC721" s="248"/>
      <c r="AD721" s="248"/>
      <c r="AE721" s="248"/>
      <c r="AF721" s="248"/>
      <c r="AG721" s="248"/>
      <c r="AH721" s="248"/>
      <c r="AI721" s="248"/>
      <c r="AJ721" s="248"/>
      <c r="AK721" s="248"/>
      <c r="AL721" s="248"/>
      <c r="AM721" s="248"/>
      <c r="AN721" s="248"/>
      <c r="AO721" s="248"/>
      <c r="AP721" s="248"/>
      <c r="AQ721" s="248"/>
      <c r="AR721" s="248"/>
      <c r="AS721" s="248"/>
      <c r="AT721" s="248"/>
      <c r="AU721" s="248"/>
      <c r="AV721" s="248"/>
      <c r="AW721" s="248"/>
      <c r="AX721" s="248"/>
      <c r="AY721" s="248"/>
      <c r="AZ721" s="248"/>
      <c r="BA721" s="248"/>
      <c r="BB721" s="248"/>
      <c r="BC721" s="248"/>
      <c r="BD721" s="248"/>
      <c r="BE721" s="248"/>
      <c r="BF721" s="248"/>
      <c r="BG721" s="248"/>
      <c r="BH721" s="248"/>
      <c r="BI721" s="248"/>
      <c r="BJ721" s="248"/>
      <c r="BK721" s="248"/>
      <c r="BL721" s="248"/>
      <c r="BM721" s="248"/>
      <c r="BN721" s="248"/>
      <c r="BO721" s="248"/>
      <c r="BP721" s="248"/>
      <c r="BQ721" s="248"/>
      <c r="BR721" s="248"/>
      <c r="BS721" s="248"/>
      <c r="BT721" s="248"/>
      <c r="BU721" s="248"/>
      <c r="BV721" s="248"/>
      <c r="BW721" s="248"/>
      <c r="BX721" s="248"/>
      <c r="BY721" s="248"/>
      <c r="BZ721" s="248"/>
      <c r="CA721" s="248"/>
      <c r="CB721" s="248"/>
      <c r="CC721" s="248"/>
      <c r="CD721" s="248"/>
      <c r="CE721" s="248"/>
      <c r="CF721" s="248"/>
      <c r="CG721" s="248"/>
      <c r="CH721" s="248"/>
      <c r="CI721" s="248"/>
      <c r="CJ721" s="248"/>
      <c r="CK721" s="248"/>
      <c r="CL721" s="248"/>
      <c r="CM721" s="248"/>
      <c r="CN721" s="248"/>
      <c r="CO721" s="248"/>
      <c r="CP721" s="248"/>
      <c r="CQ721" s="248"/>
      <c r="CR721" s="248"/>
      <c r="CS721" s="248"/>
      <c r="CT721" s="248"/>
      <c r="CU721" s="248"/>
      <c r="CV721" s="248"/>
      <c r="CW721" s="248"/>
      <c r="CX721" s="248"/>
      <c r="CY721" s="248"/>
      <c r="CZ721" s="248"/>
      <c r="DA721" s="248"/>
      <c r="DB721" s="248"/>
      <c r="DC721" s="248"/>
      <c r="DD721" s="248"/>
      <c r="DE721" s="248"/>
      <c r="DF721" s="248"/>
      <c r="DG721" s="248"/>
      <c r="DH721" s="248"/>
      <c r="DI721" s="248"/>
      <c r="DJ721" s="248"/>
      <c r="DK721" s="248"/>
      <c r="DL721" s="248"/>
      <c r="DM721" s="248"/>
      <c r="DN721" s="248"/>
      <c r="DO721" s="248"/>
      <c r="DP721" s="248"/>
      <c r="DQ721" s="248"/>
      <c r="DR721" s="248"/>
      <c r="DS721" s="248"/>
      <c r="DT721" s="248"/>
      <c r="DU721" s="248"/>
      <c r="DV721" s="248"/>
      <c r="DW721" s="248"/>
      <c r="DX721" s="248"/>
      <c r="DY721" s="248"/>
      <c r="DZ721" s="248"/>
      <c r="EA721" s="248"/>
      <c r="EB721" s="248"/>
      <c r="EC721" s="248"/>
      <c r="ED721" s="248"/>
      <c r="EE721" s="248"/>
      <c r="EF721" s="248"/>
      <c r="EG721" s="248"/>
      <c r="EH721" s="248"/>
      <c r="EI721" s="248"/>
      <c r="EJ721" s="248"/>
      <c r="EK721" s="248"/>
      <c r="EL721" s="248"/>
      <c r="EM721" s="248"/>
      <c r="EN721" s="248"/>
      <c r="EO721" s="248"/>
      <c r="EP721" s="248"/>
      <c r="EQ721" s="248"/>
      <c r="ER721" s="248"/>
      <c r="ES721" s="248"/>
      <c r="ET721" s="248"/>
      <c r="EU721" s="248"/>
      <c r="EV721" s="248"/>
      <c r="EW721" s="248"/>
      <c r="EX721" s="248"/>
      <c r="EY721" s="248"/>
      <c r="EZ721" s="248"/>
      <c r="FA721" s="248"/>
      <c r="FB721" s="248"/>
      <c r="FC721" s="248"/>
      <c r="FD721" s="248"/>
      <c r="FE721" s="248"/>
      <c r="FF721" s="248"/>
      <c r="FG721" s="248"/>
      <c r="FH721" s="248"/>
      <c r="FI721" s="248"/>
      <c r="FJ721" s="248"/>
      <c r="FK721" s="248"/>
      <c r="FL721" s="248"/>
      <c r="FM721" s="248"/>
      <c r="FN721" s="248"/>
      <c r="FO721" s="248"/>
      <c r="FP721" s="248"/>
      <c r="FQ721" s="248"/>
      <c r="FR721" s="248"/>
      <c r="FS721" s="248"/>
      <c r="FT721" s="248"/>
      <c r="FU721" s="248"/>
      <c r="FV721" s="248"/>
      <c r="FW721" s="248"/>
      <c r="FX721" s="248"/>
      <c r="FY721" s="248"/>
      <c r="FZ721" s="248"/>
      <c r="GA721" s="248"/>
      <c r="GB721" s="248"/>
      <c r="GC721" s="248"/>
      <c r="GD721" s="248"/>
      <c r="GE721" s="248"/>
      <c r="GF721" s="248"/>
      <c r="GG721" s="248"/>
      <c r="GH721" s="248"/>
      <c r="GI721" s="248"/>
      <c r="GJ721" s="248"/>
      <c r="GK721" s="248"/>
      <c r="GL721" s="248"/>
      <c r="GM721" s="248"/>
      <c r="GN721" s="248"/>
      <c r="GO721" s="248"/>
      <c r="GP721" s="248"/>
      <c r="GQ721" s="248"/>
      <c r="GR721" s="248"/>
      <c r="GS721" s="248"/>
      <c r="GT721" s="248"/>
      <c r="GU721" s="248"/>
      <c r="GV721" s="248"/>
      <c r="GW721" s="248"/>
      <c r="GX721" s="248"/>
      <c r="GY721" s="248"/>
      <c r="GZ721" s="248"/>
      <c r="HA721" s="248"/>
      <c r="HB721" s="248"/>
      <c r="HC721" s="248"/>
      <c r="HD721" s="248"/>
      <c r="HE721" s="248"/>
      <c r="HF721" s="248"/>
      <c r="HG721" s="248"/>
      <c r="HH721" s="248"/>
      <c r="HI721" s="248"/>
      <c r="HJ721" s="248"/>
      <c r="HK721" s="248"/>
      <c r="HL721" s="248"/>
      <c r="HM721" s="248"/>
      <c r="HN721" s="248"/>
      <c r="HO721" s="248"/>
      <c r="HP721" s="248"/>
      <c r="HQ721" s="248"/>
      <c r="HR721" s="248"/>
      <c r="HS721" s="248"/>
      <c r="HT721" s="248"/>
      <c r="HU721" s="248"/>
      <c r="HV721" s="248"/>
      <c r="HW721" s="248"/>
      <c r="HX721" s="248"/>
      <c r="HY721" s="248"/>
      <c r="HZ721" s="248"/>
      <c r="IA721" s="248"/>
      <c r="IB721" s="248"/>
      <c r="IC721" s="248"/>
      <c r="ID721" s="248"/>
      <c r="IE721" s="248"/>
      <c r="IF721" s="248"/>
      <c r="IG721" s="248"/>
      <c r="IH721" s="248"/>
      <c r="II721" s="248"/>
      <c r="IJ721" s="248"/>
      <c r="IK721" s="248"/>
      <c r="IL721" s="248"/>
      <c r="IM721" s="248"/>
      <c r="IN721" s="248"/>
      <c r="IO721" s="248"/>
      <c r="IP721" s="248"/>
      <c r="IQ721" s="248"/>
      <c r="IR721" s="248"/>
      <c r="IS721" s="248"/>
      <c r="IT721" s="248"/>
      <c r="IU721" s="248"/>
      <c r="IV721" s="248"/>
      <c r="IW721" s="248"/>
      <c r="IX721" s="248"/>
      <c r="IY721" s="248"/>
    </row>
    <row r="722" spans="1:259" s="848" customFormat="1" x14ac:dyDescent="0.2">
      <c r="A722" s="703" t="s">
        <v>39</v>
      </c>
      <c r="B722" s="764"/>
      <c r="C722" s="708"/>
      <c r="D722" s="708">
        <v>2.1861697309764621</v>
      </c>
      <c r="E722" s="709">
        <v>2.470371796003402</v>
      </c>
      <c r="F722" s="915" t="s">
        <v>1020</v>
      </c>
      <c r="G722" s="707" t="s">
        <v>39</v>
      </c>
      <c r="I722" s="485"/>
      <c r="J722" s="485"/>
      <c r="K722" s="849"/>
      <c r="L722" s="164"/>
      <c r="M722" s="243"/>
      <c r="N722" s="243"/>
      <c r="O722" s="164"/>
      <c r="P722" s="243"/>
      <c r="Q722" s="243"/>
      <c r="R722" s="850"/>
      <c r="S722" s="243"/>
      <c r="T722" s="243"/>
      <c r="U722" s="164"/>
      <c r="V722" s="246"/>
      <c r="W722" s="246"/>
      <c r="X722" s="247"/>
      <c r="Y722" s="248"/>
      <c r="Z722" s="248"/>
      <c r="AA722" s="248"/>
      <c r="AB722" s="248"/>
      <c r="AC722" s="248"/>
      <c r="AD722" s="248"/>
      <c r="AE722" s="248"/>
      <c r="AF722" s="248"/>
      <c r="AG722" s="248"/>
      <c r="AH722" s="248"/>
      <c r="AI722" s="248"/>
      <c r="AJ722" s="248"/>
      <c r="AK722" s="248"/>
      <c r="AL722" s="248"/>
      <c r="AM722" s="248"/>
      <c r="AN722" s="248"/>
      <c r="AO722" s="248"/>
      <c r="AP722" s="248"/>
      <c r="AQ722" s="248"/>
      <c r="AR722" s="248"/>
      <c r="AS722" s="248"/>
      <c r="AT722" s="248"/>
      <c r="AU722" s="248"/>
      <c r="AV722" s="248"/>
      <c r="AW722" s="248"/>
      <c r="AX722" s="248"/>
      <c r="AY722" s="248"/>
      <c r="AZ722" s="248"/>
      <c r="BA722" s="248"/>
      <c r="BB722" s="248"/>
      <c r="BC722" s="248"/>
      <c r="BD722" s="248"/>
      <c r="BE722" s="248"/>
      <c r="BF722" s="248"/>
      <c r="BG722" s="248"/>
      <c r="BH722" s="248"/>
      <c r="BI722" s="248"/>
      <c r="BJ722" s="248"/>
      <c r="BK722" s="248"/>
      <c r="BL722" s="248"/>
      <c r="BM722" s="248"/>
      <c r="BN722" s="248"/>
      <c r="BO722" s="248"/>
      <c r="BP722" s="248"/>
      <c r="BQ722" s="248"/>
      <c r="BR722" s="248"/>
      <c r="BS722" s="248"/>
      <c r="BT722" s="248"/>
      <c r="BU722" s="248"/>
      <c r="BV722" s="248"/>
      <c r="BW722" s="248"/>
      <c r="BX722" s="248"/>
      <c r="BY722" s="248"/>
      <c r="BZ722" s="248"/>
      <c r="CA722" s="248"/>
      <c r="CB722" s="248"/>
      <c r="CC722" s="248"/>
      <c r="CD722" s="248"/>
      <c r="CE722" s="248"/>
      <c r="CF722" s="248"/>
      <c r="CG722" s="248"/>
      <c r="CH722" s="248"/>
      <c r="CI722" s="248"/>
      <c r="CJ722" s="248"/>
      <c r="CK722" s="248"/>
      <c r="CL722" s="248"/>
      <c r="CM722" s="248"/>
      <c r="CN722" s="248"/>
      <c r="CO722" s="248"/>
      <c r="CP722" s="248"/>
      <c r="CQ722" s="248"/>
      <c r="CR722" s="248"/>
      <c r="CS722" s="248"/>
      <c r="CT722" s="248"/>
      <c r="CU722" s="248"/>
      <c r="CV722" s="248"/>
      <c r="CW722" s="248"/>
      <c r="CX722" s="248"/>
      <c r="CY722" s="248"/>
      <c r="CZ722" s="248"/>
      <c r="DA722" s="248"/>
      <c r="DB722" s="248"/>
      <c r="DC722" s="248"/>
      <c r="DD722" s="248"/>
      <c r="DE722" s="248"/>
      <c r="DF722" s="248"/>
      <c r="DG722" s="248"/>
      <c r="DH722" s="248"/>
      <c r="DI722" s="248"/>
      <c r="DJ722" s="248"/>
      <c r="DK722" s="248"/>
      <c r="DL722" s="248"/>
      <c r="DM722" s="248"/>
      <c r="DN722" s="248"/>
      <c r="DO722" s="248"/>
      <c r="DP722" s="248"/>
      <c r="DQ722" s="248"/>
      <c r="DR722" s="248"/>
      <c r="DS722" s="248"/>
      <c r="DT722" s="248"/>
      <c r="DU722" s="248"/>
      <c r="DV722" s="248"/>
      <c r="DW722" s="248"/>
      <c r="DX722" s="248"/>
      <c r="DY722" s="248"/>
      <c r="DZ722" s="248"/>
      <c r="EA722" s="248"/>
      <c r="EB722" s="248"/>
      <c r="EC722" s="248"/>
      <c r="ED722" s="248"/>
      <c r="EE722" s="248"/>
      <c r="EF722" s="248"/>
      <c r="EG722" s="248"/>
      <c r="EH722" s="248"/>
      <c r="EI722" s="248"/>
      <c r="EJ722" s="248"/>
      <c r="EK722" s="248"/>
      <c r="EL722" s="248"/>
      <c r="EM722" s="248"/>
      <c r="EN722" s="248"/>
      <c r="EO722" s="248"/>
      <c r="EP722" s="248"/>
      <c r="EQ722" s="248"/>
      <c r="ER722" s="248"/>
      <c r="ES722" s="248"/>
      <c r="ET722" s="248"/>
      <c r="EU722" s="248"/>
      <c r="EV722" s="248"/>
      <c r="EW722" s="248"/>
      <c r="EX722" s="248"/>
      <c r="EY722" s="248"/>
      <c r="EZ722" s="248"/>
      <c r="FA722" s="248"/>
      <c r="FB722" s="248"/>
      <c r="FC722" s="248"/>
      <c r="FD722" s="248"/>
      <c r="FE722" s="248"/>
      <c r="FF722" s="248"/>
      <c r="FG722" s="248"/>
      <c r="FH722" s="248"/>
      <c r="FI722" s="248"/>
      <c r="FJ722" s="248"/>
      <c r="FK722" s="248"/>
      <c r="FL722" s="248"/>
      <c r="FM722" s="248"/>
      <c r="FN722" s="248"/>
      <c r="FO722" s="248"/>
      <c r="FP722" s="248"/>
      <c r="FQ722" s="248"/>
      <c r="FR722" s="248"/>
      <c r="FS722" s="248"/>
      <c r="FT722" s="248"/>
      <c r="FU722" s="248"/>
      <c r="FV722" s="248"/>
      <c r="FW722" s="248"/>
      <c r="FX722" s="248"/>
      <c r="FY722" s="248"/>
      <c r="FZ722" s="248"/>
      <c r="GA722" s="248"/>
      <c r="GB722" s="248"/>
      <c r="GC722" s="248"/>
      <c r="GD722" s="248"/>
      <c r="GE722" s="248"/>
      <c r="GF722" s="248"/>
      <c r="GG722" s="248"/>
      <c r="GH722" s="248"/>
      <c r="GI722" s="248"/>
      <c r="GJ722" s="248"/>
      <c r="GK722" s="248"/>
      <c r="GL722" s="248"/>
      <c r="GM722" s="248"/>
      <c r="GN722" s="248"/>
      <c r="GO722" s="248"/>
      <c r="GP722" s="248"/>
      <c r="GQ722" s="248"/>
      <c r="GR722" s="248"/>
      <c r="GS722" s="248"/>
      <c r="GT722" s="248"/>
      <c r="GU722" s="248"/>
      <c r="GV722" s="248"/>
      <c r="GW722" s="248"/>
      <c r="GX722" s="248"/>
      <c r="GY722" s="248"/>
      <c r="GZ722" s="248"/>
      <c r="HA722" s="248"/>
      <c r="HB722" s="248"/>
      <c r="HC722" s="248"/>
      <c r="HD722" s="248"/>
      <c r="HE722" s="248"/>
      <c r="HF722" s="248"/>
      <c r="HG722" s="248"/>
      <c r="HH722" s="248"/>
      <c r="HI722" s="248"/>
      <c r="HJ722" s="248"/>
      <c r="HK722" s="248"/>
      <c r="HL722" s="248"/>
      <c r="HM722" s="248"/>
      <c r="HN722" s="248"/>
      <c r="HO722" s="248"/>
      <c r="HP722" s="248"/>
      <c r="HQ722" s="248"/>
      <c r="HR722" s="248"/>
      <c r="HS722" s="248"/>
      <c r="HT722" s="248"/>
      <c r="HU722" s="248"/>
      <c r="HV722" s="248"/>
      <c r="HW722" s="248"/>
      <c r="HX722" s="248"/>
      <c r="HY722" s="248"/>
      <c r="HZ722" s="248"/>
      <c r="IA722" s="248"/>
      <c r="IB722" s="248"/>
      <c r="IC722" s="248"/>
      <c r="ID722" s="248"/>
      <c r="IE722" s="248"/>
      <c r="IF722" s="248"/>
      <c r="IG722" s="248"/>
      <c r="IH722" s="248"/>
      <c r="II722" s="248"/>
      <c r="IJ722" s="248"/>
      <c r="IK722" s="248"/>
      <c r="IL722" s="248"/>
      <c r="IM722" s="248"/>
      <c r="IN722" s="248"/>
      <c r="IO722" s="248"/>
      <c r="IP722" s="248"/>
      <c r="IQ722" s="248"/>
      <c r="IR722" s="248"/>
      <c r="IS722" s="248"/>
      <c r="IT722" s="248"/>
      <c r="IU722" s="248"/>
      <c r="IV722" s="248"/>
      <c r="IW722" s="248"/>
      <c r="IX722" s="248"/>
      <c r="IY722" s="248"/>
    </row>
    <row r="723" spans="1:259" s="848" customFormat="1" x14ac:dyDescent="0.2">
      <c r="A723" s="703" t="s">
        <v>40</v>
      </c>
      <c r="B723" s="764"/>
      <c r="C723" s="708"/>
      <c r="D723" s="708">
        <v>1.3967697309764622</v>
      </c>
      <c r="E723" s="709">
        <v>1.5783497960034021</v>
      </c>
      <c r="F723" s="915" t="s">
        <v>1020</v>
      </c>
      <c r="G723" s="707" t="s">
        <v>40</v>
      </c>
      <c r="I723" s="485"/>
      <c r="J723" s="485"/>
      <c r="K723" s="849"/>
      <c r="L723" s="164"/>
      <c r="M723" s="243"/>
      <c r="N723" s="243"/>
      <c r="O723" s="164"/>
      <c r="P723" s="243"/>
      <c r="Q723" s="243"/>
      <c r="R723" s="850"/>
      <c r="S723" s="243"/>
      <c r="T723" s="243"/>
      <c r="U723" s="164"/>
      <c r="V723" s="246"/>
      <c r="W723" s="246"/>
      <c r="X723" s="247"/>
      <c r="Y723" s="248"/>
      <c r="Z723" s="248"/>
      <c r="AA723" s="248"/>
      <c r="AB723" s="248"/>
      <c r="AC723" s="248"/>
      <c r="AD723" s="248"/>
      <c r="AE723" s="248"/>
      <c r="AF723" s="248"/>
      <c r="AG723" s="248"/>
      <c r="AH723" s="248"/>
      <c r="AI723" s="248"/>
      <c r="AJ723" s="248"/>
      <c r="AK723" s="248"/>
      <c r="AL723" s="248"/>
      <c r="AM723" s="248"/>
      <c r="AN723" s="248"/>
      <c r="AO723" s="248"/>
      <c r="AP723" s="248"/>
      <c r="AQ723" s="248"/>
      <c r="AR723" s="248"/>
      <c r="AS723" s="248"/>
      <c r="AT723" s="248"/>
      <c r="AU723" s="248"/>
      <c r="AV723" s="248"/>
      <c r="AW723" s="248"/>
      <c r="AX723" s="248"/>
      <c r="AY723" s="248"/>
      <c r="AZ723" s="248"/>
      <c r="BA723" s="248"/>
      <c r="BB723" s="248"/>
      <c r="BC723" s="248"/>
      <c r="BD723" s="248"/>
      <c r="BE723" s="248"/>
      <c r="BF723" s="248"/>
      <c r="BG723" s="248"/>
      <c r="BH723" s="248"/>
      <c r="BI723" s="248"/>
      <c r="BJ723" s="248"/>
      <c r="BK723" s="248"/>
      <c r="BL723" s="248"/>
      <c r="BM723" s="248"/>
      <c r="BN723" s="248"/>
      <c r="BO723" s="248"/>
      <c r="BP723" s="248"/>
      <c r="BQ723" s="248"/>
      <c r="BR723" s="248"/>
      <c r="BS723" s="248"/>
      <c r="BT723" s="248"/>
      <c r="BU723" s="248"/>
      <c r="BV723" s="248"/>
      <c r="BW723" s="248"/>
      <c r="BX723" s="248"/>
      <c r="BY723" s="248"/>
      <c r="BZ723" s="248"/>
      <c r="CA723" s="248"/>
      <c r="CB723" s="248"/>
      <c r="CC723" s="248"/>
      <c r="CD723" s="248"/>
      <c r="CE723" s="248"/>
      <c r="CF723" s="248"/>
      <c r="CG723" s="248"/>
      <c r="CH723" s="248"/>
      <c r="CI723" s="248"/>
      <c r="CJ723" s="248"/>
      <c r="CK723" s="248"/>
      <c r="CL723" s="248"/>
      <c r="CM723" s="248"/>
      <c r="CN723" s="248"/>
      <c r="CO723" s="248"/>
      <c r="CP723" s="248"/>
      <c r="CQ723" s="248"/>
      <c r="CR723" s="248"/>
      <c r="CS723" s="248"/>
      <c r="CT723" s="248"/>
      <c r="CU723" s="248"/>
      <c r="CV723" s="248"/>
      <c r="CW723" s="248"/>
      <c r="CX723" s="248"/>
      <c r="CY723" s="248"/>
      <c r="CZ723" s="248"/>
      <c r="DA723" s="248"/>
      <c r="DB723" s="248"/>
      <c r="DC723" s="248"/>
      <c r="DD723" s="248"/>
      <c r="DE723" s="248"/>
      <c r="DF723" s="248"/>
      <c r="DG723" s="248"/>
      <c r="DH723" s="248"/>
      <c r="DI723" s="248"/>
      <c r="DJ723" s="248"/>
      <c r="DK723" s="248"/>
      <c r="DL723" s="248"/>
      <c r="DM723" s="248"/>
      <c r="DN723" s="248"/>
      <c r="DO723" s="248"/>
      <c r="DP723" s="248"/>
      <c r="DQ723" s="248"/>
      <c r="DR723" s="248"/>
      <c r="DS723" s="248"/>
      <c r="DT723" s="248"/>
      <c r="DU723" s="248"/>
      <c r="DV723" s="248"/>
      <c r="DW723" s="248"/>
      <c r="DX723" s="248"/>
      <c r="DY723" s="248"/>
      <c r="DZ723" s="248"/>
      <c r="EA723" s="248"/>
      <c r="EB723" s="248"/>
      <c r="EC723" s="248"/>
      <c r="ED723" s="248"/>
      <c r="EE723" s="248"/>
      <c r="EF723" s="248"/>
      <c r="EG723" s="248"/>
      <c r="EH723" s="248"/>
      <c r="EI723" s="248"/>
      <c r="EJ723" s="248"/>
      <c r="EK723" s="248"/>
      <c r="EL723" s="248"/>
      <c r="EM723" s="248"/>
      <c r="EN723" s="248"/>
      <c r="EO723" s="248"/>
      <c r="EP723" s="248"/>
      <c r="EQ723" s="248"/>
      <c r="ER723" s="248"/>
      <c r="ES723" s="248"/>
      <c r="ET723" s="248"/>
      <c r="EU723" s="248"/>
      <c r="EV723" s="248"/>
      <c r="EW723" s="248"/>
      <c r="EX723" s="248"/>
      <c r="EY723" s="248"/>
      <c r="EZ723" s="248"/>
      <c r="FA723" s="248"/>
      <c r="FB723" s="248"/>
      <c r="FC723" s="248"/>
      <c r="FD723" s="248"/>
      <c r="FE723" s="248"/>
      <c r="FF723" s="248"/>
      <c r="FG723" s="248"/>
      <c r="FH723" s="248"/>
      <c r="FI723" s="248"/>
      <c r="FJ723" s="248"/>
      <c r="FK723" s="248"/>
      <c r="FL723" s="248"/>
      <c r="FM723" s="248"/>
      <c r="FN723" s="248"/>
      <c r="FO723" s="248"/>
      <c r="FP723" s="248"/>
      <c r="FQ723" s="248"/>
      <c r="FR723" s="248"/>
      <c r="FS723" s="248"/>
      <c r="FT723" s="248"/>
      <c r="FU723" s="248"/>
      <c r="FV723" s="248"/>
      <c r="FW723" s="248"/>
      <c r="FX723" s="248"/>
      <c r="FY723" s="248"/>
      <c r="FZ723" s="248"/>
      <c r="GA723" s="248"/>
      <c r="GB723" s="248"/>
      <c r="GC723" s="248"/>
      <c r="GD723" s="248"/>
      <c r="GE723" s="248"/>
      <c r="GF723" s="248"/>
      <c r="GG723" s="248"/>
      <c r="GH723" s="248"/>
      <c r="GI723" s="248"/>
      <c r="GJ723" s="248"/>
      <c r="GK723" s="248"/>
      <c r="GL723" s="248"/>
      <c r="GM723" s="248"/>
      <c r="GN723" s="248"/>
      <c r="GO723" s="248"/>
      <c r="GP723" s="248"/>
      <c r="GQ723" s="248"/>
      <c r="GR723" s="248"/>
      <c r="GS723" s="248"/>
      <c r="GT723" s="248"/>
      <c r="GU723" s="248"/>
      <c r="GV723" s="248"/>
      <c r="GW723" s="248"/>
      <c r="GX723" s="248"/>
      <c r="GY723" s="248"/>
      <c r="GZ723" s="248"/>
      <c r="HA723" s="248"/>
      <c r="HB723" s="248"/>
      <c r="HC723" s="248"/>
      <c r="HD723" s="248"/>
      <c r="HE723" s="248"/>
      <c r="HF723" s="248"/>
      <c r="HG723" s="248"/>
      <c r="HH723" s="248"/>
      <c r="HI723" s="248"/>
      <c r="HJ723" s="248"/>
      <c r="HK723" s="248"/>
      <c r="HL723" s="248"/>
      <c r="HM723" s="248"/>
      <c r="HN723" s="248"/>
      <c r="HO723" s="248"/>
      <c r="HP723" s="248"/>
      <c r="HQ723" s="248"/>
      <c r="HR723" s="248"/>
      <c r="HS723" s="248"/>
      <c r="HT723" s="248"/>
      <c r="HU723" s="248"/>
      <c r="HV723" s="248"/>
      <c r="HW723" s="248"/>
      <c r="HX723" s="248"/>
      <c r="HY723" s="248"/>
      <c r="HZ723" s="248"/>
      <c r="IA723" s="248"/>
      <c r="IB723" s="248"/>
      <c r="IC723" s="248"/>
      <c r="ID723" s="248"/>
      <c r="IE723" s="248"/>
      <c r="IF723" s="248"/>
      <c r="IG723" s="248"/>
      <c r="IH723" s="248"/>
      <c r="II723" s="248"/>
      <c r="IJ723" s="248"/>
      <c r="IK723" s="248"/>
      <c r="IL723" s="248"/>
      <c r="IM723" s="248"/>
      <c r="IN723" s="248"/>
      <c r="IO723" s="248"/>
      <c r="IP723" s="248"/>
      <c r="IQ723" s="248"/>
      <c r="IR723" s="248"/>
      <c r="IS723" s="248"/>
      <c r="IT723" s="248"/>
      <c r="IU723" s="248"/>
      <c r="IV723" s="248"/>
      <c r="IW723" s="248"/>
      <c r="IX723" s="248"/>
      <c r="IY723" s="248"/>
    </row>
    <row r="724" spans="1:259" ht="15.75" thickBot="1" x14ac:dyDescent="0.25">
      <c r="A724" s="724"/>
      <c r="B724" s="769"/>
      <c r="C724" s="711"/>
      <c r="D724" s="711"/>
      <c r="E724" s="718"/>
      <c r="F724" s="916"/>
      <c r="G724" s="725"/>
      <c r="H724"/>
    </row>
    <row r="725" spans="1:259" s="845" customFormat="1" x14ac:dyDescent="0.2">
      <c r="A725" s="730" t="s">
        <v>1038</v>
      </c>
      <c r="B725" s="771"/>
      <c r="C725" s="731"/>
      <c r="D725" s="731"/>
      <c r="E725" s="732"/>
      <c r="F725" s="918"/>
      <c r="G725" s="733" t="s">
        <v>1038</v>
      </c>
      <c r="I725" s="846"/>
      <c r="J725" s="846"/>
      <c r="K725" s="486"/>
      <c r="L725" s="244"/>
      <c r="M725" s="847"/>
      <c r="N725" s="847"/>
      <c r="O725" s="244"/>
      <c r="P725" s="847"/>
      <c r="Q725" s="847"/>
      <c r="R725" s="487"/>
      <c r="S725" s="847"/>
      <c r="T725" s="847"/>
      <c r="U725" s="244"/>
      <c r="V725" s="245"/>
      <c r="W725" s="245"/>
      <c r="X725" s="637"/>
      <c r="Y725" s="269"/>
      <c r="Z725" s="269"/>
      <c r="AA725" s="269"/>
      <c r="AB725" s="269"/>
      <c r="AC725" s="269"/>
      <c r="AD725" s="269"/>
      <c r="AE725" s="269"/>
      <c r="AF725" s="269"/>
      <c r="AG725" s="269"/>
      <c r="AH725" s="269"/>
      <c r="AI725" s="269"/>
      <c r="AJ725" s="269"/>
      <c r="AK725" s="269"/>
      <c r="AL725" s="269"/>
      <c r="AM725" s="269"/>
      <c r="AN725" s="269"/>
      <c r="AO725" s="269"/>
      <c r="AP725" s="269"/>
      <c r="AQ725" s="269"/>
      <c r="AR725" s="269"/>
      <c r="AS725" s="269"/>
      <c r="AT725" s="269"/>
      <c r="AU725" s="269"/>
      <c r="AV725" s="269"/>
      <c r="AW725" s="269"/>
      <c r="AX725" s="269"/>
      <c r="AY725" s="269"/>
      <c r="AZ725" s="269"/>
      <c r="BA725" s="269"/>
      <c r="BB725" s="269"/>
      <c r="BC725" s="269"/>
      <c r="BD725" s="269"/>
      <c r="BE725" s="269"/>
      <c r="BF725" s="269"/>
      <c r="BG725" s="269"/>
      <c r="BH725" s="269"/>
      <c r="BI725" s="269"/>
      <c r="BJ725" s="269"/>
      <c r="BK725" s="269"/>
      <c r="BL725" s="269"/>
      <c r="BM725" s="269"/>
      <c r="BN725" s="269"/>
      <c r="BO725" s="269"/>
      <c r="BP725" s="269"/>
      <c r="BQ725" s="269"/>
      <c r="BR725" s="269"/>
      <c r="BS725" s="269"/>
      <c r="BT725" s="269"/>
      <c r="BU725" s="269"/>
      <c r="BV725" s="269"/>
      <c r="BW725" s="269"/>
      <c r="BX725" s="269"/>
      <c r="BY725" s="269"/>
      <c r="BZ725" s="269"/>
      <c r="CA725" s="269"/>
      <c r="CB725" s="269"/>
      <c r="CC725" s="269"/>
      <c r="CD725" s="269"/>
      <c r="CE725" s="269"/>
      <c r="CF725" s="269"/>
      <c r="CG725" s="269"/>
      <c r="CH725" s="269"/>
      <c r="CI725" s="269"/>
      <c r="CJ725" s="269"/>
      <c r="CK725" s="269"/>
      <c r="CL725" s="269"/>
      <c r="CM725" s="269"/>
      <c r="CN725" s="269"/>
      <c r="CO725" s="269"/>
      <c r="CP725" s="269"/>
      <c r="CQ725" s="269"/>
      <c r="CR725" s="269"/>
      <c r="CS725" s="269"/>
      <c r="CT725" s="269"/>
      <c r="CU725" s="269"/>
      <c r="CV725" s="269"/>
      <c r="CW725" s="269"/>
      <c r="CX725" s="269"/>
      <c r="CY725" s="269"/>
      <c r="CZ725" s="269"/>
      <c r="DA725" s="269"/>
      <c r="DB725" s="269"/>
      <c r="DC725" s="269"/>
      <c r="DD725" s="269"/>
      <c r="DE725" s="269"/>
      <c r="DF725" s="269"/>
      <c r="DG725" s="269"/>
      <c r="DH725" s="269"/>
      <c r="DI725" s="269"/>
      <c r="DJ725" s="269"/>
      <c r="DK725" s="269"/>
      <c r="DL725" s="269"/>
      <c r="DM725" s="269"/>
      <c r="DN725" s="269"/>
      <c r="DO725" s="269"/>
      <c r="DP725" s="269"/>
      <c r="DQ725" s="269"/>
      <c r="DR725" s="269"/>
      <c r="DS725" s="269"/>
      <c r="DT725" s="269"/>
      <c r="DU725" s="269"/>
      <c r="DV725" s="269"/>
      <c r="DW725" s="269"/>
      <c r="DX725" s="269"/>
      <c r="DY725" s="269"/>
      <c r="DZ725" s="269"/>
      <c r="EA725" s="269"/>
      <c r="EB725" s="269"/>
      <c r="EC725" s="269"/>
      <c r="ED725" s="269"/>
      <c r="EE725" s="269"/>
      <c r="EF725" s="269"/>
      <c r="EG725" s="269"/>
      <c r="EH725" s="269"/>
      <c r="EI725" s="269"/>
      <c r="EJ725" s="269"/>
      <c r="EK725" s="269"/>
      <c r="EL725" s="269"/>
      <c r="EM725" s="269"/>
      <c r="EN725" s="269"/>
      <c r="EO725" s="269"/>
      <c r="EP725" s="269"/>
      <c r="EQ725" s="269"/>
      <c r="ER725" s="269"/>
      <c r="ES725" s="269"/>
      <c r="ET725" s="269"/>
      <c r="EU725" s="269"/>
      <c r="EV725" s="269"/>
      <c r="EW725" s="269"/>
      <c r="EX725" s="269"/>
      <c r="EY725" s="269"/>
      <c r="EZ725" s="269"/>
      <c r="FA725" s="269"/>
      <c r="FB725" s="269"/>
      <c r="FC725" s="269"/>
      <c r="FD725" s="269"/>
      <c r="FE725" s="269"/>
      <c r="FF725" s="269"/>
      <c r="FG725" s="269"/>
      <c r="FH725" s="269"/>
      <c r="FI725" s="269"/>
      <c r="FJ725" s="269"/>
      <c r="FK725" s="269"/>
      <c r="FL725" s="269"/>
      <c r="FM725" s="269"/>
      <c r="FN725" s="269"/>
      <c r="FO725" s="269"/>
      <c r="FP725" s="269"/>
      <c r="FQ725" s="269"/>
      <c r="FR725" s="269"/>
      <c r="FS725" s="269"/>
      <c r="FT725" s="269"/>
      <c r="FU725" s="269"/>
      <c r="FV725" s="269"/>
      <c r="FW725" s="269"/>
      <c r="FX725" s="269"/>
      <c r="FY725" s="269"/>
      <c r="FZ725" s="269"/>
      <c r="GA725" s="269"/>
      <c r="GB725" s="269"/>
      <c r="GC725" s="269"/>
      <c r="GD725" s="269"/>
      <c r="GE725" s="269"/>
      <c r="GF725" s="269"/>
      <c r="GG725" s="269"/>
      <c r="GH725" s="269"/>
      <c r="GI725" s="269"/>
      <c r="GJ725" s="269"/>
      <c r="GK725" s="269"/>
      <c r="GL725" s="269"/>
      <c r="GM725" s="269"/>
      <c r="GN725" s="269"/>
      <c r="GO725" s="269"/>
      <c r="GP725" s="269"/>
      <c r="GQ725" s="269"/>
      <c r="GR725" s="269"/>
      <c r="GS725" s="269"/>
      <c r="GT725" s="269"/>
      <c r="GU725" s="269"/>
      <c r="GV725" s="269"/>
      <c r="GW725" s="269"/>
      <c r="GX725" s="269"/>
      <c r="GY725" s="269"/>
      <c r="GZ725" s="269"/>
      <c r="HA725" s="269"/>
      <c r="HB725" s="269"/>
      <c r="HC725" s="269"/>
      <c r="HD725" s="269"/>
      <c r="HE725" s="269"/>
      <c r="HF725" s="269"/>
      <c r="HG725" s="269"/>
      <c r="HH725" s="269"/>
      <c r="HI725" s="269"/>
      <c r="HJ725" s="269"/>
      <c r="HK725" s="269"/>
      <c r="HL725" s="269"/>
      <c r="HM725" s="269"/>
      <c r="HN725" s="269"/>
      <c r="HO725" s="269"/>
      <c r="HP725" s="269"/>
      <c r="HQ725" s="269"/>
      <c r="HR725" s="269"/>
      <c r="HS725" s="269"/>
      <c r="HT725" s="269"/>
      <c r="HU725" s="269"/>
      <c r="HV725" s="269"/>
      <c r="HW725" s="269"/>
      <c r="HX725" s="269"/>
      <c r="HY725" s="269"/>
      <c r="HZ725" s="269"/>
      <c r="IA725" s="269"/>
      <c r="IB725" s="269"/>
      <c r="IC725" s="269"/>
      <c r="ID725" s="269"/>
      <c r="IE725" s="269"/>
      <c r="IF725" s="269"/>
      <c r="IG725" s="269"/>
      <c r="IH725" s="269"/>
      <c r="II725" s="269"/>
      <c r="IJ725" s="269"/>
      <c r="IK725" s="269"/>
      <c r="IL725" s="269"/>
      <c r="IM725" s="269"/>
      <c r="IN725" s="269"/>
      <c r="IO725" s="269"/>
      <c r="IP725" s="269"/>
      <c r="IQ725" s="269"/>
      <c r="IR725" s="269"/>
      <c r="IS725" s="269"/>
      <c r="IT725" s="269"/>
      <c r="IU725" s="269"/>
      <c r="IV725" s="269"/>
      <c r="IW725" s="269"/>
      <c r="IX725" s="269"/>
      <c r="IY725" s="269"/>
    </row>
    <row r="726" spans="1:259" s="845" customFormat="1" ht="25.5" x14ac:dyDescent="0.2">
      <c r="A726" s="699" t="s">
        <v>1039</v>
      </c>
      <c r="B726" s="760"/>
      <c r="C726" s="700"/>
      <c r="D726" s="700"/>
      <c r="E726" s="689"/>
      <c r="F726" s="915"/>
      <c r="G726" s="702" t="s">
        <v>1039</v>
      </c>
      <c r="I726" s="846"/>
      <c r="J726" s="846"/>
      <c r="K726" s="486"/>
      <c r="L726" s="244"/>
      <c r="M726" s="847"/>
      <c r="N726" s="847"/>
      <c r="O726" s="244"/>
      <c r="P726" s="847"/>
      <c r="Q726" s="847"/>
      <c r="R726" s="487"/>
      <c r="S726" s="847"/>
      <c r="T726" s="847"/>
      <c r="U726" s="244"/>
      <c r="V726" s="245"/>
      <c r="W726" s="245"/>
      <c r="X726" s="637"/>
      <c r="Y726" s="269"/>
      <c r="Z726" s="269"/>
      <c r="AA726" s="269"/>
      <c r="AB726" s="269"/>
      <c r="AC726" s="269"/>
      <c r="AD726" s="269"/>
      <c r="AE726" s="269"/>
      <c r="AF726" s="269"/>
      <c r="AG726" s="269"/>
      <c r="AH726" s="269"/>
      <c r="AI726" s="269"/>
      <c r="AJ726" s="269"/>
      <c r="AK726" s="269"/>
      <c r="AL726" s="269"/>
      <c r="AM726" s="269"/>
      <c r="AN726" s="269"/>
      <c r="AO726" s="269"/>
      <c r="AP726" s="269"/>
      <c r="AQ726" s="269"/>
      <c r="AR726" s="269"/>
      <c r="AS726" s="269"/>
      <c r="AT726" s="269"/>
      <c r="AU726" s="269"/>
      <c r="AV726" s="269"/>
      <c r="AW726" s="269"/>
      <c r="AX726" s="269"/>
      <c r="AY726" s="269"/>
      <c r="AZ726" s="269"/>
      <c r="BA726" s="269"/>
      <c r="BB726" s="269"/>
      <c r="BC726" s="269"/>
      <c r="BD726" s="269"/>
      <c r="BE726" s="269"/>
      <c r="BF726" s="269"/>
      <c r="BG726" s="269"/>
      <c r="BH726" s="269"/>
      <c r="BI726" s="269"/>
      <c r="BJ726" s="269"/>
      <c r="BK726" s="269"/>
      <c r="BL726" s="269"/>
      <c r="BM726" s="269"/>
      <c r="BN726" s="269"/>
      <c r="BO726" s="269"/>
      <c r="BP726" s="269"/>
      <c r="BQ726" s="269"/>
      <c r="BR726" s="269"/>
      <c r="BS726" s="269"/>
      <c r="BT726" s="269"/>
      <c r="BU726" s="269"/>
      <c r="BV726" s="269"/>
      <c r="BW726" s="269"/>
      <c r="BX726" s="269"/>
      <c r="BY726" s="269"/>
      <c r="BZ726" s="269"/>
      <c r="CA726" s="269"/>
      <c r="CB726" s="269"/>
      <c r="CC726" s="269"/>
      <c r="CD726" s="269"/>
      <c r="CE726" s="269"/>
      <c r="CF726" s="269"/>
      <c r="CG726" s="269"/>
      <c r="CH726" s="269"/>
      <c r="CI726" s="269"/>
      <c r="CJ726" s="269"/>
      <c r="CK726" s="269"/>
      <c r="CL726" s="269"/>
      <c r="CM726" s="269"/>
      <c r="CN726" s="269"/>
      <c r="CO726" s="269"/>
      <c r="CP726" s="269"/>
      <c r="CQ726" s="269"/>
      <c r="CR726" s="269"/>
      <c r="CS726" s="269"/>
      <c r="CT726" s="269"/>
      <c r="CU726" s="269"/>
      <c r="CV726" s="269"/>
      <c r="CW726" s="269"/>
      <c r="CX726" s="269"/>
      <c r="CY726" s="269"/>
      <c r="CZ726" s="269"/>
      <c r="DA726" s="269"/>
      <c r="DB726" s="269"/>
      <c r="DC726" s="269"/>
      <c r="DD726" s="269"/>
      <c r="DE726" s="269"/>
      <c r="DF726" s="269"/>
      <c r="DG726" s="269"/>
      <c r="DH726" s="269"/>
      <c r="DI726" s="269"/>
      <c r="DJ726" s="269"/>
      <c r="DK726" s="269"/>
      <c r="DL726" s="269"/>
      <c r="DM726" s="269"/>
      <c r="DN726" s="269"/>
      <c r="DO726" s="269"/>
      <c r="DP726" s="269"/>
      <c r="DQ726" s="269"/>
      <c r="DR726" s="269"/>
      <c r="DS726" s="269"/>
      <c r="DT726" s="269"/>
      <c r="DU726" s="269"/>
      <c r="DV726" s="269"/>
      <c r="DW726" s="269"/>
      <c r="DX726" s="269"/>
      <c r="DY726" s="269"/>
      <c r="DZ726" s="269"/>
      <c r="EA726" s="269"/>
      <c r="EB726" s="269"/>
      <c r="EC726" s="269"/>
      <c r="ED726" s="269"/>
      <c r="EE726" s="269"/>
      <c r="EF726" s="269"/>
      <c r="EG726" s="269"/>
      <c r="EH726" s="269"/>
      <c r="EI726" s="269"/>
      <c r="EJ726" s="269"/>
      <c r="EK726" s="269"/>
      <c r="EL726" s="269"/>
      <c r="EM726" s="269"/>
      <c r="EN726" s="269"/>
      <c r="EO726" s="269"/>
      <c r="EP726" s="269"/>
      <c r="EQ726" s="269"/>
      <c r="ER726" s="269"/>
      <c r="ES726" s="269"/>
      <c r="ET726" s="269"/>
      <c r="EU726" s="269"/>
      <c r="EV726" s="269"/>
      <c r="EW726" s="269"/>
      <c r="EX726" s="269"/>
      <c r="EY726" s="269"/>
      <c r="EZ726" s="269"/>
      <c r="FA726" s="269"/>
      <c r="FB726" s="269"/>
      <c r="FC726" s="269"/>
      <c r="FD726" s="269"/>
      <c r="FE726" s="269"/>
      <c r="FF726" s="269"/>
      <c r="FG726" s="269"/>
      <c r="FH726" s="269"/>
      <c r="FI726" s="269"/>
      <c r="FJ726" s="269"/>
      <c r="FK726" s="269"/>
      <c r="FL726" s="269"/>
      <c r="FM726" s="269"/>
      <c r="FN726" s="269"/>
      <c r="FO726" s="269"/>
      <c r="FP726" s="269"/>
      <c r="FQ726" s="269"/>
      <c r="FR726" s="269"/>
      <c r="FS726" s="269"/>
      <c r="FT726" s="269"/>
      <c r="FU726" s="269"/>
      <c r="FV726" s="269"/>
      <c r="FW726" s="269"/>
      <c r="FX726" s="269"/>
      <c r="FY726" s="269"/>
      <c r="FZ726" s="269"/>
      <c r="GA726" s="269"/>
      <c r="GB726" s="269"/>
      <c r="GC726" s="269"/>
      <c r="GD726" s="269"/>
      <c r="GE726" s="269"/>
      <c r="GF726" s="269"/>
      <c r="GG726" s="269"/>
      <c r="GH726" s="269"/>
      <c r="GI726" s="269"/>
      <c r="GJ726" s="269"/>
      <c r="GK726" s="269"/>
      <c r="GL726" s="269"/>
      <c r="GM726" s="269"/>
      <c r="GN726" s="269"/>
      <c r="GO726" s="269"/>
      <c r="GP726" s="269"/>
      <c r="GQ726" s="269"/>
      <c r="GR726" s="269"/>
      <c r="GS726" s="269"/>
      <c r="GT726" s="269"/>
      <c r="GU726" s="269"/>
      <c r="GV726" s="269"/>
      <c r="GW726" s="269"/>
      <c r="GX726" s="269"/>
      <c r="GY726" s="269"/>
      <c r="GZ726" s="269"/>
      <c r="HA726" s="269"/>
      <c r="HB726" s="269"/>
      <c r="HC726" s="269"/>
      <c r="HD726" s="269"/>
      <c r="HE726" s="269"/>
      <c r="HF726" s="269"/>
      <c r="HG726" s="269"/>
      <c r="HH726" s="269"/>
      <c r="HI726" s="269"/>
      <c r="HJ726" s="269"/>
      <c r="HK726" s="269"/>
      <c r="HL726" s="269"/>
      <c r="HM726" s="269"/>
      <c r="HN726" s="269"/>
      <c r="HO726" s="269"/>
      <c r="HP726" s="269"/>
      <c r="HQ726" s="269"/>
      <c r="HR726" s="269"/>
      <c r="HS726" s="269"/>
      <c r="HT726" s="269"/>
      <c r="HU726" s="269"/>
      <c r="HV726" s="269"/>
      <c r="HW726" s="269"/>
      <c r="HX726" s="269"/>
      <c r="HY726" s="269"/>
      <c r="HZ726" s="269"/>
      <c r="IA726" s="269"/>
      <c r="IB726" s="269"/>
      <c r="IC726" s="269"/>
      <c r="ID726" s="269"/>
      <c r="IE726" s="269"/>
      <c r="IF726" s="269"/>
      <c r="IG726" s="269"/>
      <c r="IH726" s="269"/>
      <c r="II726" s="269"/>
      <c r="IJ726" s="269"/>
      <c r="IK726" s="269"/>
      <c r="IL726" s="269"/>
      <c r="IM726" s="269"/>
      <c r="IN726" s="269"/>
      <c r="IO726" s="269"/>
      <c r="IP726" s="269"/>
      <c r="IQ726" s="269"/>
      <c r="IR726" s="269"/>
      <c r="IS726" s="269"/>
      <c r="IT726" s="269"/>
      <c r="IU726" s="269"/>
      <c r="IV726" s="269"/>
      <c r="IW726" s="269"/>
      <c r="IX726" s="269"/>
      <c r="IY726" s="269"/>
    </row>
    <row r="727" spans="1:259" ht="25.5" x14ac:dyDescent="0.2">
      <c r="A727" s="703" t="s">
        <v>1040</v>
      </c>
      <c r="B727" s="762"/>
      <c r="C727" s="690"/>
      <c r="D727" s="690">
        <v>100</v>
      </c>
      <c r="E727" s="709">
        <v>112.99999999999999</v>
      </c>
      <c r="F727" s="915" t="s">
        <v>1020</v>
      </c>
      <c r="G727" s="707" t="s">
        <v>1040</v>
      </c>
      <c r="H727"/>
    </row>
    <row r="728" spans="1:259" s="845" customFormat="1" x14ac:dyDescent="0.2">
      <c r="A728" s="699" t="s">
        <v>1041</v>
      </c>
      <c r="B728" s="768"/>
      <c r="C728" s="721"/>
      <c r="D728" s="721"/>
      <c r="E728" s="689"/>
      <c r="F728" s="915"/>
      <c r="G728" s="702" t="s">
        <v>1041</v>
      </c>
      <c r="I728" s="846"/>
      <c r="J728" s="846"/>
      <c r="K728" s="486"/>
      <c r="L728" s="244"/>
      <c r="M728" s="847"/>
      <c r="N728" s="847"/>
      <c r="O728" s="244"/>
      <c r="P728" s="847"/>
      <c r="Q728" s="847"/>
      <c r="R728" s="487"/>
      <c r="S728" s="847"/>
      <c r="T728" s="847"/>
      <c r="U728" s="244"/>
      <c r="V728" s="245"/>
      <c r="W728" s="245"/>
      <c r="X728" s="637"/>
      <c r="Y728" s="269"/>
      <c r="Z728" s="269"/>
      <c r="AA728" s="269"/>
      <c r="AB728" s="269"/>
      <c r="AC728" s="269"/>
      <c r="AD728" s="269"/>
      <c r="AE728" s="269"/>
      <c r="AF728" s="269"/>
      <c r="AG728" s="269"/>
      <c r="AH728" s="269"/>
      <c r="AI728" s="269"/>
      <c r="AJ728" s="269"/>
      <c r="AK728" s="269"/>
      <c r="AL728" s="269"/>
      <c r="AM728" s="269"/>
      <c r="AN728" s="269"/>
      <c r="AO728" s="269"/>
      <c r="AP728" s="269"/>
      <c r="AQ728" s="269"/>
      <c r="AR728" s="269"/>
      <c r="AS728" s="269"/>
      <c r="AT728" s="269"/>
      <c r="AU728" s="269"/>
      <c r="AV728" s="269"/>
      <c r="AW728" s="269"/>
      <c r="AX728" s="269"/>
      <c r="AY728" s="269"/>
      <c r="AZ728" s="269"/>
      <c r="BA728" s="269"/>
      <c r="BB728" s="269"/>
      <c r="BC728" s="269"/>
      <c r="BD728" s="269"/>
      <c r="BE728" s="269"/>
      <c r="BF728" s="269"/>
      <c r="BG728" s="269"/>
      <c r="BH728" s="269"/>
      <c r="BI728" s="269"/>
      <c r="BJ728" s="269"/>
      <c r="BK728" s="269"/>
      <c r="BL728" s="269"/>
      <c r="BM728" s="269"/>
      <c r="BN728" s="269"/>
      <c r="BO728" s="269"/>
      <c r="BP728" s="269"/>
      <c r="BQ728" s="269"/>
      <c r="BR728" s="269"/>
      <c r="BS728" s="269"/>
      <c r="BT728" s="269"/>
      <c r="BU728" s="269"/>
      <c r="BV728" s="269"/>
      <c r="BW728" s="269"/>
      <c r="BX728" s="269"/>
      <c r="BY728" s="269"/>
      <c r="BZ728" s="269"/>
      <c r="CA728" s="269"/>
      <c r="CB728" s="269"/>
      <c r="CC728" s="269"/>
      <c r="CD728" s="269"/>
      <c r="CE728" s="269"/>
      <c r="CF728" s="269"/>
      <c r="CG728" s="269"/>
      <c r="CH728" s="269"/>
      <c r="CI728" s="269"/>
      <c r="CJ728" s="269"/>
      <c r="CK728" s="269"/>
      <c r="CL728" s="269"/>
      <c r="CM728" s="269"/>
      <c r="CN728" s="269"/>
      <c r="CO728" s="269"/>
      <c r="CP728" s="269"/>
      <c r="CQ728" s="269"/>
      <c r="CR728" s="269"/>
      <c r="CS728" s="269"/>
      <c r="CT728" s="269"/>
      <c r="CU728" s="269"/>
      <c r="CV728" s="269"/>
      <c r="CW728" s="269"/>
      <c r="CX728" s="269"/>
      <c r="CY728" s="269"/>
      <c r="CZ728" s="269"/>
      <c r="DA728" s="269"/>
      <c r="DB728" s="269"/>
      <c r="DC728" s="269"/>
      <c r="DD728" s="269"/>
      <c r="DE728" s="269"/>
      <c r="DF728" s="269"/>
      <c r="DG728" s="269"/>
      <c r="DH728" s="269"/>
      <c r="DI728" s="269"/>
      <c r="DJ728" s="269"/>
      <c r="DK728" s="269"/>
      <c r="DL728" s="269"/>
      <c r="DM728" s="269"/>
      <c r="DN728" s="269"/>
      <c r="DO728" s="269"/>
      <c r="DP728" s="269"/>
      <c r="DQ728" s="269"/>
      <c r="DR728" s="269"/>
      <c r="DS728" s="269"/>
      <c r="DT728" s="269"/>
      <c r="DU728" s="269"/>
      <c r="DV728" s="269"/>
      <c r="DW728" s="269"/>
      <c r="DX728" s="269"/>
      <c r="DY728" s="269"/>
      <c r="DZ728" s="269"/>
      <c r="EA728" s="269"/>
      <c r="EB728" s="269"/>
      <c r="EC728" s="269"/>
      <c r="ED728" s="269"/>
      <c r="EE728" s="269"/>
      <c r="EF728" s="269"/>
      <c r="EG728" s="269"/>
      <c r="EH728" s="269"/>
      <c r="EI728" s="269"/>
      <c r="EJ728" s="269"/>
      <c r="EK728" s="269"/>
      <c r="EL728" s="269"/>
      <c r="EM728" s="269"/>
      <c r="EN728" s="269"/>
      <c r="EO728" s="269"/>
      <c r="EP728" s="269"/>
      <c r="EQ728" s="269"/>
      <c r="ER728" s="269"/>
      <c r="ES728" s="269"/>
      <c r="ET728" s="269"/>
      <c r="EU728" s="269"/>
      <c r="EV728" s="269"/>
      <c r="EW728" s="269"/>
      <c r="EX728" s="269"/>
      <c r="EY728" s="269"/>
      <c r="EZ728" s="269"/>
      <c r="FA728" s="269"/>
      <c r="FB728" s="269"/>
      <c r="FC728" s="269"/>
      <c r="FD728" s="269"/>
      <c r="FE728" s="269"/>
      <c r="FF728" s="269"/>
      <c r="FG728" s="269"/>
      <c r="FH728" s="269"/>
      <c r="FI728" s="269"/>
      <c r="FJ728" s="269"/>
      <c r="FK728" s="269"/>
      <c r="FL728" s="269"/>
      <c r="FM728" s="269"/>
      <c r="FN728" s="269"/>
      <c r="FO728" s="269"/>
      <c r="FP728" s="269"/>
      <c r="FQ728" s="269"/>
      <c r="FR728" s="269"/>
      <c r="FS728" s="269"/>
      <c r="FT728" s="269"/>
      <c r="FU728" s="269"/>
      <c r="FV728" s="269"/>
      <c r="FW728" s="269"/>
      <c r="FX728" s="269"/>
      <c r="FY728" s="269"/>
      <c r="FZ728" s="269"/>
      <c r="GA728" s="269"/>
      <c r="GB728" s="269"/>
      <c r="GC728" s="269"/>
      <c r="GD728" s="269"/>
      <c r="GE728" s="269"/>
      <c r="GF728" s="269"/>
      <c r="GG728" s="269"/>
      <c r="GH728" s="269"/>
      <c r="GI728" s="269"/>
      <c r="GJ728" s="269"/>
      <c r="GK728" s="269"/>
      <c r="GL728" s="269"/>
      <c r="GM728" s="269"/>
      <c r="GN728" s="269"/>
      <c r="GO728" s="269"/>
      <c r="GP728" s="269"/>
      <c r="GQ728" s="269"/>
      <c r="GR728" s="269"/>
      <c r="GS728" s="269"/>
      <c r="GT728" s="269"/>
      <c r="GU728" s="269"/>
      <c r="GV728" s="269"/>
      <c r="GW728" s="269"/>
      <c r="GX728" s="269"/>
      <c r="GY728" s="269"/>
      <c r="GZ728" s="269"/>
      <c r="HA728" s="269"/>
      <c r="HB728" s="269"/>
      <c r="HC728" s="269"/>
      <c r="HD728" s="269"/>
      <c r="HE728" s="269"/>
      <c r="HF728" s="269"/>
      <c r="HG728" s="269"/>
      <c r="HH728" s="269"/>
      <c r="HI728" s="269"/>
      <c r="HJ728" s="269"/>
      <c r="HK728" s="269"/>
      <c r="HL728" s="269"/>
      <c r="HM728" s="269"/>
      <c r="HN728" s="269"/>
      <c r="HO728" s="269"/>
      <c r="HP728" s="269"/>
      <c r="HQ728" s="269"/>
      <c r="HR728" s="269"/>
      <c r="HS728" s="269"/>
      <c r="HT728" s="269"/>
      <c r="HU728" s="269"/>
      <c r="HV728" s="269"/>
      <c r="HW728" s="269"/>
      <c r="HX728" s="269"/>
      <c r="HY728" s="269"/>
      <c r="HZ728" s="269"/>
      <c r="IA728" s="269"/>
      <c r="IB728" s="269"/>
      <c r="IC728" s="269"/>
      <c r="ID728" s="269"/>
      <c r="IE728" s="269"/>
      <c r="IF728" s="269"/>
      <c r="IG728" s="269"/>
      <c r="IH728" s="269"/>
      <c r="II728" s="269"/>
      <c r="IJ728" s="269"/>
      <c r="IK728" s="269"/>
      <c r="IL728" s="269"/>
      <c r="IM728" s="269"/>
      <c r="IN728" s="269"/>
      <c r="IO728" s="269"/>
      <c r="IP728" s="269"/>
      <c r="IQ728" s="269"/>
      <c r="IR728" s="269"/>
      <c r="IS728" s="269"/>
      <c r="IT728" s="269"/>
      <c r="IU728" s="269"/>
      <c r="IV728" s="269"/>
      <c r="IW728" s="269"/>
      <c r="IX728" s="269"/>
      <c r="IY728" s="269"/>
    </row>
    <row r="729" spans="1:259" x14ac:dyDescent="0.2">
      <c r="A729" s="703" t="s">
        <v>38</v>
      </c>
      <c r="B729" s="764"/>
      <c r="C729" s="708"/>
      <c r="D729" s="734">
        <v>-1.6053600000000003</v>
      </c>
      <c r="E729" s="734">
        <v>-1.6053600000000003</v>
      </c>
      <c r="F729" s="919" t="s">
        <v>1020</v>
      </c>
      <c r="G729" s="707" t="s">
        <v>38</v>
      </c>
      <c r="H729"/>
    </row>
    <row r="730" spans="1:259" s="848" customFormat="1" x14ac:dyDescent="0.2">
      <c r="A730" s="703" t="s">
        <v>39</v>
      </c>
      <c r="B730" s="764"/>
      <c r="C730" s="708"/>
      <c r="D730" s="734">
        <v>-1.1413600000000002</v>
      </c>
      <c r="E730" s="734">
        <v>-1.1413600000000002</v>
      </c>
      <c r="F730" s="919" t="s">
        <v>1020</v>
      </c>
      <c r="G730" s="707" t="s">
        <v>39</v>
      </c>
      <c r="I730" s="485"/>
      <c r="J730" s="485"/>
      <c r="K730" s="849"/>
      <c r="L730" s="164"/>
      <c r="M730" s="243"/>
      <c r="N730" s="243"/>
      <c r="O730" s="164"/>
      <c r="P730" s="243"/>
      <c r="Q730" s="243"/>
      <c r="R730" s="850"/>
      <c r="S730" s="243"/>
      <c r="T730" s="243"/>
      <c r="U730" s="164"/>
      <c r="V730" s="246"/>
      <c r="W730" s="246"/>
      <c r="X730" s="247"/>
      <c r="Y730" s="248"/>
      <c r="Z730" s="248"/>
      <c r="AA730" s="248"/>
      <c r="AB730" s="248"/>
      <c r="AC730" s="248"/>
      <c r="AD730" s="248"/>
      <c r="AE730" s="248"/>
      <c r="AF730" s="248"/>
      <c r="AG730" s="248"/>
      <c r="AH730" s="248"/>
      <c r="AI730" s="248"/>
      <c r="AJ730" s="248"/>
      <c r="AK730" s="248"/>
      <c r="AL730" s="248"/>
      <c r="AM730" s="248"/>
      <c r="AN730" s="248"/>
      <c r="AO730" s="248"/>
      <c r="AP730" s="248"/>
      <c r="AQ730" s="248"/>
      <c r="AR730" s="248"/>
      <c r="AS730" s="248"/>
      <c r="AT730" s="248"/>
      <c r="AU730" s="248"/>
      <c r="AV730" s="248"/>
      <c r="AW730" s="248"/>
      <c r="AX730" s="248"/>
      <c r="AY730" s="248"/>
      <c r="AZ730" s="248"/>
      <c r="BA730" s="248"/>
      <c r="BB730" s="248"/>
      <c r="BC730" s="248"/>
      <c r="BD730" s="248"/>
      <c r="BE730" s="248"/>
      <c r="BF730" s="248"/>
      <c r="BG730" s="248"/>
      <c r="BH730" s="248"/>
      <c r="BI730" s="248"/>
      <c r="BJ730" s="248"/>
      <c r="BK730" s="248"/>
      <c r="BL730" s="248"/>
      <c r="BM730" s="248"/>
      <c r="BN730" s="248"/>
      <c r="BO730" s="248"/>
      <c r="BP730" s="248"/>
      <c r="BQ730" s="248"/>
      <c r="BR730" s="248"/>
      <c r="BS730" s="248"/>
      <c r="BT730" s="248"/>
      <c r="BU730" s="248"/>
      <c r="BV730" s="248"/>
      <c r="BW730" s="248"/>
      <c r="BX730" s="248"/>
      <c r="BY730" s="248"/>
      <c r="BZ730" s="248"/>
      <c r="CA730" s="248"/>
      <c r="CB730" s="248"/>
      <c r="CC730" s="248"/>
      <c r="CD730" s="248"/>
      <c r="CE730" s="248"/>
      <c r="CF730" s="248"/>
      <c r="CG730" s="248"/>
      <c r="CH730" s="248"/>
      <c r="CI730" s="248"/>
      <c r="CJ730" s="248"/>
      <c r="CK730" s="248"/>
      <c r="CL730" s="248"/>
      <c r="CM730" s="248"/>
      <c r="CN730" s="248"/>
      <c r="CO730" s="248"/>
      <c r="CP730" s="248"/>
      <c r="CQ730" s="248"/>
      <c r="CR730" s="248"/>
      <c r="CS730" s="248"/>
      <c r="CT730" s="248"/>
      <c r="CU730" s="248"/>
      <c r="CV730" s="248"/>
      <c r="CW730" s="248"/>
      <c r="CX730" s="248"/>
      <c r="CY730" s="248"/>
      <c r="CZ730" s="248"/>
      <c r="DA730" s="248"/>
      <c r="DB730" s="248"/>
      <c r="DC730" s="248"/>
      <c r="DD730" s="248"/>
      <c r="DE730" s="248"/>
      <c r="DF730" s="248"/>
      <c r="DG730" s="248"/>
      <c r="DH730" s="248"/>
      <c r="DI730" s="248"/>
      <c r="DJ730" s="248"/>
      <c r="DK730" s="248"/>
      <c r="DL730" s="248"/>
      <c r="DM730" s="248"/>
      <c r="DN730" s="248"/>
      <c r="DO730" s="248"/>
      <c r="DP730" s="248"/>
      <c r="DQ730" s="248"/>
      <c r="DR730" s="248"/>
      <c r="DS730" s="248"/>
      <c r="DT730" s="248"/>
      <c r="DU730" s="248"/>
      <c r="DV730" s="248"/>
      <c r="DW730" s="248"/>
      <c r="DX730" s="248"/>
      <c r="DY730" s="248"/>
      <c r="DZ730" s="248"/>
      <c r="EA730" s="248"/>
      <c r="EB730" s="248"/>
      <c r="EC730" s="248"/>
      <c r="ED730" s="248"/>
      <c r="EE730" s="248"/>
      <c r="EF730" s="248"/>
      <c r="EG730" s="248"/>
      <c r="EH730" s="248"/>
      <c r="EI730" s="248"/>
      <c r="EJ730" s="248"/>
      <c r="EK730" s="248"/>
      <c r="EL730" s="248"/>
      <c r="EM730" s="248"/>
      <c r="EN730" s="248"/>
      <c r="EO730" s="248"/>
      <c r="EP730" s="248"/>
      <c r="EQ730" s="248"/>
      <c r="ER730" s="248"/>
      <c r="ES730" s="248"/>
      <c r="ET730" s="248"/>
      <c r="EU730" s="248"/>
      <c r="EV730" s="248"/>
      <c r="EW730" s="248"/>
      <c r="EX730" s="248"/>
      <c r="EY730" s="248"/>
      <c r="EZ730" s="248"/>
      <c r="FA730" s="248"/>
      <c r="FB730" s="248"/>
      <c r="FC730" s="248"/>
      <c r="FD730" s="248"/>
      <c r="FE730" s="248"/>
      <c r="FF730" s="248"/>
      <c r="FG730" s="248"/>
      <c r="FH730" s="248"/>
      <c r="FI730" s="248"/>
      <c r="FJ730" s="248"/>
      <c r="FK730" s="248"/>
      <c r="FL730" s="248"/>
      <c r="FM730" s="248"/>
      <c r="FN730" s="248"/>
      <c r="FO730" s="248"/>
      <c r="FP730" s="248"/>
      <c r="FQ730" s="248"/>
      <c r="FR730" s="248"/>
      <c r="FS730" s="248"/>
      <c r="FT730" s="248"/>
      <c r="FU730" s="248"/>
      <c r="FV730" s="248"/>
      <c r="FW730" s="248"/>
      <c r="FX730" s="248"/>
      <c r="FY730" s="248"/>
      <c r="FZ730" s="248"/>
      <c r="GA730" s="248"/>
      <c r="GB730" s="248"/>
      <c r="GC730" s="248"/>
      <c r="GD730" s="248"/>
      <c r="GE730" s="248"/>
      <c r="GF730" s="248"/>
      <c r="GG730" s="248"/>
      <c r="GH730" s="248"/>
      <c r="GI730" s="248"/>
      <c r="GJ730" s="248"/>
      <c r="GK730" s="248"/>
      <c r="GL730" s="248"/>
      <c r="GM730" s="248"/>
      <c r="GN730" s="248"/>
      <c r="GO730" s="248"/>
      <c r="GP730" s="248"/>
      <c r="GQ730" s="248"/>
      <c r="GR730" s="248"/>
      <c r="GS730" s="248"/>
      <c r="GT730" s="248"/>
      <c r="GU730" s="248"/>
      <c r="GV730" s="248"/>
      <c r="GW730" s="248"/>
      <c r="GX730" s="248"/>
      <c r="GY730" s="248"/>
      <c r="GZ730" s="248"/>
      <c r="HA730" s="248"/>
      <c r="HB730" s="248"/>
      <c r="HC730" s="248"/>
      <c r="HD730" s="248"/>
      <c r="HE730" s="248"/>
      <c r="HF730" s="248"/>
      <c r="HG730" s="248"/>
      <c r="HH730" s="248"/>
      <c r="HI730" s="248"/>
      <c r="HJ730" s="248"/>
      <c r="HK730" s="248"/>
      <c r="HL730" s="248"/>
      <c r="HM730" s="248"/>
      <c r="HN730" s="248"/>
      <c r="HO730" s="248"/>
      <c r="HP730" s="248"/>
      <c r="HQ730" s="248"/>
      <c r="HR730" s="248"/>
      <c r="HS730" s="248"/>
      <c r="HT730" s="248"/>
      <c r="HU730" s="248"/>
      <c r="HV730" s="248"/>
      <c r="HW730" s="248"/>
      <c r="HX730" s="248"/>
      <c r="HY730" s="248"/>
      <c r="HZ730" s="248"/>
      <c r="IA730" s="248"/>
      <c r="IB730" s="248"/>
      <c r="IC730" s="248"/>
      <c r="ID730" s="248"/>
      <c r="IE730" s="248"/>
      <c r="IF730" s="248"/>
      <c r="IG730" s="248"/>
      <c r="IH730" s="248"/>
      <c r="II730" s="248"/>
      <c r="IJ730" s="248"/>
      <c r="IK730" s="248"/>
      <c r="IL730" s="248"/>
      <c r="IM730" s="248"/>
      <c r="IN730" s="248"/>
      <c r="IO730" s="248"/>
      <c r="IP730" s="248"/>
      <c r="IQ730" s="248"/>
      <c r="IR730" s="248"/>
      <c r="IS730" s="248"/>
      <c r="IT730" s="248"/>
      <c r="IU730" s="248"/>
      <c r="IV730" s="248"/>
      <c r="IW730" s="248"/>
      <c r="IX730" s="248"/>
      <c r="IY730" s="248"/>
    </row>
    <row r="731" spans="1:259" x14ac:dyDescent="0.2">
      <c r="A731" s="703" t="s">
        <v>40</v>
      </c>
      <c r="B731" s="764"/>
      <c r="C731" s="708"/>
      <c r="D731" s="734">
        <v>-0.76655999999999991</v>
      </c>
      <c r="E731" s="734">
        <v>-0.76655999999999991</v>
      </c>
      <c r="F731" s="919" t="s">
        <v>1020</v>
      </c>
      <c r="G731" s="707" t="s">
        <v>40</v>
      </c>
      <c r="H731"/>
    </row>
    <row r="732" spans="1:259" s="845" customFormat="1" x14ac:dyDescent="0.2">
      <c r="A732" s="723" t="s">
        <v>1042</v>
      </c>
      <c r="B732" s="763"/>
      <c r="C732" s="700"/>
      <c r="D732" s="735"/>
      <c r="E732" s="734"/>
      <c r="F732" s="919"/>
      <c r="G732" s="736" t="s">
        <v>1042</v>
      </c>
      <c r="I732" s="846"/>
      <c r="J732" s="846"/>
      <c r="K732" s="486"/>
      <c r="L732" s="244"/>
      <c r="M732" s="847"/>
      <c r="N732" s="847"/>
      <c r="O732" s="244"/>
      <c r="P732" s="847"/>
      <c r="Q732" s="847"/>
      <c r="R732" s="487"/>
      <c r="S732" s="847"/>
      <c r="T732" s="847"/>
      <c r="U732" s="244"/>
      <c r="V732" s="245"/>
      <c r="W732" s="245"/>
      <c r="X732" s="637"/>
      <c r="Y732" s="269"/>
      <c r="Z732" s="269"/>
      <c r="AA732" s="269"/>
      <c r="AB732" s="269"/>
      <c r="AC732" s="269"/>
      <c r="AD732" s="269"/>
      <c r="AE732" s="269"/>
      <c r="AF732" s="269"/>
      <c r="AG732" s="269"/>
      <c r="AH732" s="269"/>
      <c r="AI732" s="269"/>
      <c r="AJ732" s="269"/>
      <c r="AK732" s="269"/>
      <c r="AL732" s="269"/>
      <c r="AM732" s="269"/>
      <c r="AN732" s="269"/>
      <c r="AO732" s="269"/>
      <c r="AP732" s="269"/>
      <c r="AQ732" s="269"/>
      <c r="AR732" s="269"/>
      <c r="AS732" s="269"/>
      <c r="AT732" s="269"/>
      <c r="AU732" s="269"/>
      <c r="AV732" s="269"/>
      <c r="AW732" s="269"/>
      <c r="AX732" s="269"/>
      <c r="AY732" s="269"/>
      <c r="AZ732" s="269"/>
      <c r="BA732" s="269"/>
      <c r="BB732" s="269"/>
      <c r="BC732" s="269"/>
      <c r="BD732" s="269"/>
      <c r="BE732" s="269"/>
      <c r="BF732" s="269"/>
      <c r="BG732" s="269"/>
      <c r="BH732" s="269"/>
      <c r="BI732" s="269"/>
      <c r="BJ732" s="269"/>
      <c r="BK732" s="269"/>
      <c r="BL732" s="269"/>
      <c r="BM732" s="269"/>
      <c r="BN732" s="269"/>
      <c r="BO732" s="269"/>
      <c r="BP732" s="269"/>
      <c r="BQ732" s="269"/>
      <c r="BR732" s="269"/>
      <c r="BS732" s="269"/>
      <c r="BT732" s="269"/>
      <c r="BU732" s="269"/>
      <c r="BV732" s="269"/>
      <c r="BW732" s="269"/>
      <c r="BX732" s="269"/>
      <c r="BY732" s="269"/>
      <c r="BZ732" s="269"/>
      <c r="CA732" s="269"/>
      <c r="CB732" s="269"/>
      <c r="CC732" s="269"/>
      <c r="CD732" s="269"/>
      <c r="CE732" s="269"/>
      <c r="CF732" s="269"/>
      <c r="CG732" s="269"/>
      <c r="CH732" s="269"/>
      <c r="CI732" s="269"/>
      <c r="CJ732" s="269"/>
      <c r="CK732" s="269"/>
      <c r="CL732" s="269"/>
      <c r="CM732" s="269"/>
      <c r="CN732" s="269"/>
      <c r="CO732" s="269"/>
      <c r="CP732" s="269"/>
      <c r="CQ732" s="269"/>
      <c r="CR732" s="269"/>
      <c r="CS732" s="269"/>
      <c r="CT732" s="269"/>
      <c r="CU732" s="269"/>
      <c r="CV732" s="269"/>
      <c r="CW732" s="269"/>
      <c r="CX732" s="269"/>
      <c r="CY732" s="269"/>
      <c r="CZ732" s="269"/>
      <c r="DA732" s="269"/>
      <c r="DB732" s="269"/>
      <c r="DC732" s="269"/>
      <c r="DD732" s="269"/>
      <c r="DE732" s="269"/>
      <c r="DF732" s="269"/>
      <c r="DG732" s="269"/>
      <c r="DH732" s="269"/>
      <c r="DI732" s="269"/>
      <c r="DJ732" s="269"/>
      <c r="DK732" s="269"/>
      <c r="DL732" s="269"/>
      <c r="DM732" s="269"/>
      <c r="DN732" s="269"/>
      <c r="DO732" s="269"/>
      <c r="DP732" s="269"/>
      <c r="DQ732" s="269"/>
      <c r="DR732" s="269"/>
      <c r="DS732" s="269"/>
      <c r="DT732" s="269"/>
      <c r="DU732" s="269"/>
      <c r="DV732" s="269"/>
      <c r="DW732" s="269"/>
      <c r="DX732" s="269"/>
      <c r="DY732" s="269"/>
      <c r="DZ732" s="269"/>
      <c r="EA732" s="269"/>
      <c r="EB732" s="269"/>
      <c r="EC732" s="269"/>
      <c r="ED732" s="269"/>
      <c r="EE732" s="269"/>
      <c r="EF732" s="269"/>
      <c r="EG732" s="269"/>
      <c r="EH732" s="269"/>
      <c r="EI732" s="269"/>
      <c r="EJ732" s="269"/>
      <c r="EK732" s="269"/>
      <c r="EL732" s="269"/>
      <c r="EM732" s="269"/>
      <c r="EN732" s="269"/>
      <c r="EO732" s="269"/>
      <c r="EP732" s="269"/>
      <c r="EQ732" s="269"/>
      <c r="ER732" s="269"/>
      <c r="ES732" s="269"/>
      <c r="ET732" s="269"/>
      <c r="EU732" s="269"/>
      <c r="EV732" s="269"/>
      <c r="EW732" s="269"/>
      <c r="EX732" s="269"/>
      <c r="EY732" s="269"/>
      <c r="EZ732" s="269"/>
      <c r="FA732" s="269"/>
      <c r="FB732" s="269"/>
      <c r="FC732" s="269"/>
      <c r="FD732" s="269"/>
      <c r="FE732" s="269"/>
      <c r="FF732" s="269"/>
      <c r="FG732" s="269"/>
      <c r="FH732" s="269"/>
      <c r="FI732" s="269"/>
      <c r="FJ732" s="269"/>
      <c r="FK732" s="269"/>
      <c r="FL732" s="269"/>
      <c r="FM732" s="269"/>
      <c r="FN732" s="269"/>
      <c r="FO732" s="269"/>
      <c r="FP732" s="269"/>
      <c r="FQ732" s="269"/>
      <c r="FR732" s="269"/>
      <c r="FS732" s="269"/>
      <c r="FT732" s="269"/>
      <c r="FU732" s="269"/>
      <c r="FV732" s="269"/>
      <c r="FW732" s="269"/>
      <c r="FX732" s="269"/>
      <c r="FY732" s="269"/>
      <c r="FZ732" s="269"/>
      <c r="GA732" s="269"/>
      <c r="GB732" s="269"/>
      <c r="GC732" s="269"/>
      <c r="GD732" s="269"/>
      <c r="GE732" s="269"/>
      <c r="GF732" s="269"/>
      <c r="GG732" s="269"/>
      <c r="GH732" s="269"/>
      <c r="GI732" s="269"/>
      <c r="GJ732" s="269"/>
      <c r="GK732" s="269"/>
      <c r="GL732" s="269"/>
      <c r="GM732" s="269"/>
      <c r="GN732" s="269"/>
      <c r="GO732" s="269"/>
      <c r="GP732" s="269"/>
      <c r="GQ732" s="269"/>
      <c r="GR732" s="269"/>
      <c r="GS732" s="269"/>
      <c r="GT732" s="269"/>
      <c r="GU732" s="269"/>
      <c r="GV732" s="269"/>
      <c r="GW732" s="269"/>
      <c r="GX732" s="269"/>
      <c r="GY732" s="269"/>
      <c r="GZ732" s="269"/>
      <c r="HA732" s="269"/>
      <c r="HB732" s="269"/>
      <c r="HC732" s="269"/>
      <c r="HD732" s="269"/>
      <c r="HE732" s="269"/>
      <c r="HF732" s="269"/>
      <c r="HG732" s="269"/>
      <c r="HH732" s="269"/>
      <c r="HI732" s="269"/>
      <c r="HJ732" s="269"/>
      <c r="HK732" s="269"/>
      <c r="HL732" s="269"/>
      <c r="HM732" s="269"/>
      <c r="HN732" s="269"/>
      <c r="HO732" s="269"/>
      <c r="HP732" s="269"/>
      <c r="HQ732" s="269"/>
      <c r="HR732" s="269"/>
      <c r="HS732" s="269"/>
      <c r="HT732" s="269"/>
      <c r="HU732" s="269"/>
      <c r="HV732" s="269"/>
      <c r="HW732" s="269"/>
      <c r="HX732" s="269"/>
      <c r="HY732" s="269"/>
      <c r="HZ732" s="269"/>
      <c r="IA732" s="269"/>
      <c r="IB732" s="269"/>
      <c r="IC732" s="269"/>
      <c r="ID732" s="269"/>
      <c r="IE732" s="269"/>
      <c r="IF732" s="269"/>
      <c r="IG732" s="269"/>
      <c r="IH732" s="269"/>
      <c r="II732" s="269"/>
      <c r="IJ732" s="269"/>
      <c r="IK732" s="269"/>
      <c r="IL732" s="269"/>
      <c r="IM732" s="269"/>
      <c r="IN732" s="269"/>
      <c r="IO732" s="269"/>
      <c r="IP732" s="269"/>
      <c r="IQ732" s="269"/>
      <c r="IR732" s="269"/>
      <c r="IS732" s="269"/>
      <c r="IT732" s="269"/>
      <c r="IU732" s="269"/>
      <c r="IV732" s="269"/>
      <c r="IW732" s="269"/>
      <c r="IX732" s="269"/>
      <c r="IY732" s="269"/>
    </row>
    <row r="733" spans="1:259" x14ac:dyDescent="0.2">
      <c r="A733" s="703" t="s">
        <v>38</v>
      </c>
      <c r="B733" s="764"/>
      <c r="C733" s="708"/>
      <c r="D733" s="734">
        <v>-4.6804800000000002</v>
      </c>
      <c r="E733" s="734">
        <v>-4.6804800000000002</v>
      </c>
      <c r="F733" s="919" t="s">
        <v>1020</v>
      </c>
      <c r="G733" s="707" t="s">
        <v>38</v>
      </c>
      <c r="H733"/>
    </row>
    <row r="734" spans="1:259" x14ac:dyDescent="0.2">
      <c r="A734" s="703" t="s">
        <v>39</v>
      </c>
      <c r="B734" s="764"/>
      <c r="C734" s="708"/>
      <c r="D734" s="734">
        <v>-1.4992000000000001</v>
      </c>
      <c r="E734" s="734">
        <v>-1.4992000000000001</v>
      </c>
      <c r="F734" s="919" t="s">
        <v>1020</v>
      </c>
      <c r="G734" s="707" t="s">
        <v>39</v>
      </c>
      <c r="H734"/>
    </row>
    <row r="735" spans="1:259" s="848" customFormat="1" x14ac:dyDescent="0.2">
      <c r="A735" s="703" t="s">
        <v>40</v>
      </c>
      <c r="B735" s="764"/>
      <c r="C735" s="708"/>
      <c r="D735" s="734">
        <v>-0.86768000000000001</v>
      </c>
      <c r="E735" s="734">
        <v>-0.86768000000000001</v>
      </c>
      <c r="F735" s="919" t="s">
        <v>1020</v>
      </c>
      <c r="G735" s="707" t="s">
        <v>40</v>
      </c>
      <c r="I735" s="485"/>
      <c r="J735" s="485"/>
      <c r="K735" s="849"/>
      <c r="L735" s="164"/>
      <c r="M735" s="243"/>
      <c r="N735" s="243"/>
      <c r="O735" s="164"/>
      <c r="P735" s="243"/>
      <c r="Q735" s="243"/>
      <c r="R735" s="850"/>
      <c r="S735" s="243"/>
      <c r="T735" s="243"/>
      <c r="U735" s="164"/>
      <c r="V735" s="246"/>
      <c r="W735" s="246"/>
      <c r="X735" s="247"/>
      <c r="Y735" s="248"/>
      <c r="Z735" s="248"/>
      <c r="AA735" s="248"/>
      <c r="AB735" s="248"/>
      <c r="AC735" s="248"/>
      <c r="AD735" s="248"/>
      <c r="AE735" s="248"/>
      <c r="AF735" s="248"/>
      <c r="AG735" s="248"/>
      <c r="AH735" s="248"/>
      <c r="AI735" s="248"/>
      <c r="AJ735" s="248"/>
      <c r="AK735" s="248"/>
      <c r="AL735" s="248"/>
      <c r="AM735" s="248"/>
      <c r="AN735" s="248"/>
      <c r="AO735" s="248"/>
      <c r="AP735" s="248"/>
      <c r="AQ735" s="248"/>
      <c r="AR735" s="248"/>
      <c r="AS735" s="248"/>
      <c r="AT735" s="248"/>
      <c r="AU735" s="248"/>
      <c r="AV735" s="248"/>
      <c r="AW735" s="248"/>
      <c r="AX735" s="248"/>
      <c r="AY735" s="248"/>
      <c r="AZ735" s="248"/>
      <c r="BA735" s="248"/>
      <c r="BB735" s="248"/>
      <c r="BC735" s="248"/>
      <c r="BD735" s="248"/>
      <c r="BE735" s="248"/>
      <c r="BF735" s="248"/>
      <c r="BG735" s="248"/>
      <c r="BH735" s="248"/>
      <c r="BI735" s="248"/>
      <c r="BJ735" s="248"/>
      <c r="BK735" s="248"/>
      <c r="BL735" s="248"/>
      <c r="BM735" s="248"/>
      <c r="BN735" s="248"/>
      <c r="BO735" s="248"/>
      <c r="BP735" s="248"/>
      <c r="BQ735" s="248"/>
      <c r="BR735" s="248"/>
      <c r="BS735" s="248"/>
      <c r="BT735" s="248"/>
      <c r="BU735" s="248"/>
      <c r="BV735" s="248"/>
      <c r="BW735" s="248"/>
      <c r="BX735" s="248"/>
      <c r="BY735" s="248"/>
      <c r="BZ735" s="248"/>
      <c r="CA735" s="248"/>
      <c r="CB735" s="248"/>
      <c r="CC735" s="248"/>
      <c r="CD735" s="248"/>
      <c r="CE735" s="248"/>
      <c r="CF735" s="248"/>
      <c r="CG735" s="248"/>
      <c r="CH735" s="248"/>
      <c r="CI735" s="248"/>
      <c r="CJ735" s="248"/>
      <c r="CK735" s="248"/>
      <c r="CL735" s="248"/>
      <c r="CM735" s="248"/>
      <c r="CN735" s="248"/>
      <c r="CO735" s="248"/>
      <c r="CP735" s="248"/>
      <c r="CQ735" s="248"/>
      <c r="CR735" s="248"/>
      <c r="CS735" s="248"/>
      <c r="CT735" s="248"/>
      <c r="CU735" s="248"/>
      <c r="CV735" s="248"/>
      <c r="CW735" s="248"/>
      <c r="CX735" s="248"/>
      <c r="CY735" s="248"/>
      <c r="CZ735" s="248"/>
      <c r="DA735" s="248"/>
      <c r="DB735" s="248"/>
      <c r="DC735" s="248"/>
      <c r="DD735" s="248"/>
      <c r="DE735" s="248"/>
      <c r="DF735" s="248"/>
      <c r="DG735" s="248"/>
      <c r="DH735" s="248"/>
      <c r="DI735" s="248"/>
      <c r="DJ735" s="248"/>
      <c r="DK735" s="248"/>
      <c r="DL735" s="248"/>
      <c r="DM735" s="248"/>
      <c r="DN735" s="248"/>
      <c r="DO735" s="248"/>
      <c r="DP735" s="248"/>
      <c r="DQ735" s="248"/>
      <c r="DR735" s="248"/>
      <c r="DS735" s="248"/>
      <c r="DT735" s="248"/>
      <c r="DU735" s="248"/>
      <c r="DV735" s="248"/>
      <c r="DW735" s="248"/>
      <c r="DX735" s="248"/>
      <c r="DY735" s="248"/>
      <c r="DZ735" s="248"/>
      <c r="EA735" s="248"/>
      <c r="EB735" s="248"/>
      <c r="EC735" s="248"/>
      <c r="ED735" s="248"/>
      <c r="EE735" s="248"/>
      <c r="EF735" s="248"/>
      <c r="EG735" s="248"/>
      <c r="EH735" s="248"/>
      <c r="EI735" s="248"/>
      <c r="EJ735" s="248"/>
      <c r="EK735" s="248"/>
      <c r="EL735" s="248"/>
      <c r="EM735" s="248"/>
      <c r="EN735" s="248"/>
      <c r="EO735" s="248"/>
      <c r="EP735" s="248"/>
      <c r="EQ735" s="248"/>
      <c r="ER735" s="248"/>
      <c r="ES735" s="248"/>
      <c r="ET735" s="248"/>
      <c r="EU735" s="248"/>
      <c r="EV735" s="248"/>
      <c r="EW735" s="248"/>
      <c r="EX735" s="248"/>
      <c r="EY735" s="248"/>
      <c r="EZ735" s="248"/>
      <c r="FA735" s="248"/>
      <c r="FB735" s="248"/>
      <c r="FC735" s="248"/>
      <c r="FD735" s="248"/>
      <c r="FE735" s="248"/>
      <c r="FF735" s="248"/>
      <c r="FG735" s="248"/>
      <c r="FH735" s="248"/>
      <c r="FI735" s="248"/>
      <c r="FJ735" s="248"/>
      <c r="FK735" s="248"/>
      <c r="FL735" s="248"/>
      <c r="FM735" s="248"/>
      <c r="FN735" s="248"/>
      <c r="FO735" s="248"/>
      <c r="FP735" s="248"/>
      <c r="FQ735" s="248"/>
      <c r="FR735" s="248"/>
      <c r="FS735" s="248"/>
      <c r="FT735" s="248"/>
      <c r="FU735" s="248"/>
      <c r="FV735" s="248"/>
      <c r="FW735" s="248"/>
      <c r="FX735" s="248"/>
      <c r="FY735" s="248"/>
      <c r="FZ735" s="248"/>
      <c r="GA735" s="248"/>
      <c r="GB735" s="248"/>
      <c r="GC735" s="248"/>
      <c r="GD735" s="248"/>
      <c r="GE735" s="248"/>
      <c r="GF735" s="248"/>
      <c r="GG735" s="248"/>
      <c r="GH735" s="248"/>
      <c r="GI735" s="248"/>
      <c r="GJ735" s="248"/>
      <c r="GK735" s="248"/>
      <c r="GL735" s="248"/>
      <c r="GM735" s="248"/>
      <c r="GN735" s="248"/>
      <c r="GO735" s="248"/>
      <c r="GP735" s="248"/>
      <c r="GQ735" s="248"/>
      <c r="GR735" s="248"/>
      <c r="GS735" s="248"/>
      <c r="GT735" s="248"/>
      <c r="GU735" s="248"/>
      <c r="GV735" s="248"/>
      <c r="GW735" s="248"/>
      <c r="GX735" s="248"/>
      <c r="GY735" s="248"/>
      <c r="GZ735" s="248"/>
      <c r="HA735" s="248"/>
      <c r="HB735" s="248"/>
      <c r="HC735" s="248"/>
      <c r="HD735" s="248"/>
      <c r="HE735" s="248"/>
      <c r="HF735" s="248"/>
      <c r="HG735" s="248"/>
      <c r="HH735" s="248"/>
      <c r="HI735" s="248"/>
      <c r="HJ735" s="248"/>
      <c r="HK735" s="248"/>
      <c r="HL735" s="248"/>
      <c r="HM735" s="248"/>
      <c r="HN735" s="248"/>
      <c r="HO735" s="248"/>
      <c r="HP735" s="248"/>
      <c r="HQ735" s="248"/>
      <c r="HR735" s="248"/>
      <c r="HS735" s="248"/>
      <c r="HT735" s="248"/>
      <c r="HU735" s="248"/>
      <c r="HV735" s="248"/>
      <c r="HW735" s="248"/>
      <c r="HX735" s="248"/>
      <c r="HY735" s="248"/>
      <c r="HZ735" s="248"/>
      <c r="IA735" s="248"/>
      <c r="IB735" s="248"/>
      <c r="IC735" s="248"/>
      <c r="ID735" s="248"/>
      <c r="IE735" s="248"/>
      <c r="IF735" s="248"/>
      <c r="IG735" s="248"/>
      <c r="IH735" s="248"/>
      <c r="II735" s="248"/>
      <c r="IJ735" s="248"/>
      <c r="IK735" s="248"/>
      <c r="IL735" s="248"/>
      <c r="IM735" s="248"/>
      <c r="IN735" s="248"/>
      <c r="IO735" s="248"/>
      <c r="IP735" s="248"/>
      <c r="IQ735" s="248"/>
      <c r="IR735" s="248"/>
      <c r="IS735" s="248"/>
      <c r="IT735" s="248"/>
      <c r="IU735" s="248"/>
      <c r="IV735" s="248"/>
      <c r="IW735" s="248"/>
      <c r="IX735" s="248"/>
      <c r="IY735" s="248"/>
    </row>
    <row r="736" spans="1:259" ht="15.75" thickBot="1" x14ac:dyDescent="0.3">
      <c r="A736" s="865"/>
      <c r="B736" s="866"/>
      <c r="C736" s="866"/>
      <c r="D736" s="866"/>
      <c r="E736" s="866"/>
      <c r="F736" s="866"/>
      <c r="G736" s="867"/>
      <c r="H736"/>
    </row>
    <row r="737" spans="1:259" s="845" customFormat="1" x14ac:dyDescent="0.2">
      <c r="A737" s="730" t="s">
        <v>1043</v>
      </c>
      <c r="B737" s="771"/>
      <c r="C737" s="731"/>
      <c r="D737" s="731"/>
      <c r="E737" s="861"/>
      <c r="F737" s="918" t="s">
        <v>571</v>
      </c>
      <c r="G737" s="733" t="s">
        <v>1043</v>
      </c>
      <c r="I737" s="846"/>
      <c r="J737" s="846"/>
      <c r="K737" s="486"/>
      <c r="L737" s="244"/>
      <c r="M737" s="847"/>
      <c r="N737" s="847"/>
      <c r="O737" s="244"/>
      <c r="P737" s="847"/>
      <c r="Q737" s="847"/>
      <c r="R737" s="487"/>
      <c r="S737" s="847"/>
      <c r="T737" s="847"/>
      <c r="U737" s="244"/>
      <c r="V737" s="245"/>
      <c r="W737" s="245"/>
      <c r="X737" s="637"/>
      <c r="Y737" s="269"/>
      <c r="Z737" s="269"/>
      <c r="AA737" s="269"/>
      <c r="AB737" s="269"/>
      <c r="AC737" s="269"/>
      <c r="AD737" s="269"/>
      <c r="AE737" s="269"/>
      <c r="AF737" s="269"/>
      <c r="AG737" s="269"/>
      <c r="AH737" s="269"/>
      <c r="AI737" s="269"/>
      <c r="AJ737" s="269"/>
      <c r="AK737" s="269"/>
      <c r="AL737" s="269"/>
      <c r="AM737" s="269"/>
      <c r="AN737" s="269"/>
      <c r="AO737" s="269"/>
      <c r="AP737" s="269"/>
      <c r="AQ737" s="269"/>
      <c r="AR737" s="269"/>
      <c r="AS737" s="269"/>
      <c r="AT737" s="269"/>
      <c r="AU737" s="269"/>
      <c r="AV737" s="269"/>
      <c r="AW737" s="269"/>
      <c r="AX737" s="269"/>
      <c r="AY737" s="269"/>
      <c r="AZ737" s="269"/>
      <c r="BA737" s="269"/>
      <c r="BB737" s="269"/>
      <c r="BC737" s="269"/>
      <c r="BD737" s="269"/>
      <c r="BE737" s="269"/>
      <c r="BF737" s="269"/>
      <c r="BG737" s="269"/>
      <c r="BH737" s="269"/>
      <c r="BI737" s="269"/>
      <c r="BJ737" s="269"/>
      <c r="BK737" s="269"/>
      <c r="BL737" s="269"/>
      <c r="BM737" s="269"/>
      <c r="BN737" s="269"/>
      <c r="BO737" s="269"/>
      <c r="BP737" s="269"/>
      <c r="BQ737" s="269"/>
      <c r="BR737" s="269"/>
      <c r="BS737" s="269"/>
      <c r="BT737" s="269"/>
      <c r="BU737" s="269"/>
      <c r="BV737" s="269"/>
      <c r="BW737" s="269"/>
      <c r="BX737" s="269"/>
      <c r="BY737" s="269"/>
      <c r="BZ737" s="269"/>
      <c r="CA737" s="269"/>
      <c r="CB737" s="269"/>
      <c r="CC737" s="269"/>
      <c r="CD737" s="269"/>
      <c r="CE737" s="269"/>
      <c r="CF737" s="269"/>
      <c r="CG737" s="269"/>
      <c r="CH737" s="269"/>
      <c r="CI737" s="269"/>
      <c r="CJ737" s="269"/>
      <c r="CK737" s="269"/>
      <c r="CL737" s="269"/>
      <c r="CM737" s="269"/>
      <c r="CN737" s="269"/>
      <c r="CO737" s="269"/>
      <c r="CP737" s="269"/>
      <c r="CQ737" s="269"/>
      <c r="CR737" s="269"/>
      <c r="CS737" s="269"/>
      <c r="CT737" s="269"/>
      <c r="CU737" s="269"/>
      <c r="CV737" s="269"/>
      <c r="CW737" s="269"/>
      <c r="CX737" s="269"/>
      <c r="CY737" s="269"/>
      <c r="CZ737" s="269"/>
      <c r="DA737" s="269"/>
      <c r="DB737" s="269"/>
      <c r="DC737" s="269"/>
      <c r="DD737" s="269"/>
      <c r="DE737" s="269"/>
      <c r="DF737" s="269"/>
      <c r="DG737" s="269"/>
      <c r="DH737" s="269"/>
      <c r="DI737" s="269"/>
      <c r="DJ737" s="269"/>
      <c r="DK737" s="269"/>
      <c r="DL737" s="269"/>
      <c r="DM737" s="269"/>
      <c r="DN737" s="269"/>
      <c r="DO737" s="269"/>
      <c r="DP737" s="269"/>
      <c r="DQ737" s="269"/>
      <c r="DR737" s="269"/>
      <c r="DS737" s="269"/>
      <c r="DT737" s="269"/>
      <c r="DU737" s="269"/>
      <c r="DV737" s="269"/>
      <c r="DW737" s="269"/>
      <c r="DX737" s="269"/>
      <c r="DY737" s="269"/>
      <c r="DZ737" s="269"/>
      <c r="EA737" s="269"/>
      <c r="EB737" s="269"/>
      <c r="EC737" s="269"/>
      <c r="ED737" s="269"/>
      <c r="EE737" s="269"/>
      <c r="EF737" s="269"/>
      <c r="EG737" s="269"/>
      <c r="EH737" s="269"/>
      <c r="EI737" s="269"/>
      <c r="EJ737" s="269"/>
      <c r="EK737" s="269"/>
      <c r="EL737" s="269"/>
      <c r="EM737" s="269"/>
      <c r="EN737" s="269"/>
      <c r="EO737" s="269"/>
      <c r="EP737" s="269"/>
      <c r="EQ737" s="269"/>
      <c r="ER737" s="269"/>
      <c r="ES737" s="269"/>
      <c r="ET737" s="269"/>
      <c r="EU737" s="269"/>
      <c r="EV737" s="269"/>
      <c r="EW737" s="269"/>
      <c r="EX737" s="269"/>
      <c r="EY737" s="269"/>
      <c r="EZ737" s="269"/>
      <c r="FA737" s="269"/>
      <c r="FB737" s="269"/>
      <c r="FC737" s="269"/>
      <c r="FD737" s="269"/>
      <c r="FE737" s="269"/>
      <c r="FF737" s="269"/>
      <c r="FG737" s="269"/>
      <c r="FH737" s="269"/>
      <c r="FI737" s="269"/>
      <c r="FJ737" s="269"/>
      <c r="FK737" s="269"/>
      <c r="FL737" s="269"/>
      <c r="FM737" s="269"/>
      <c r="FN737" s="269"/>
      <c r="FO737" s="269"/>
      <c r="FP737" s="269"/>
      <c r="FQ737" s="269"/>
      <c r="FR737" s="269"/>
      <c r="FS737" s="269"/>
      <c r="FT737" s="269"/>
      <c r="FU737" s="269"/>
      <c r="FV737" s="269"/>
      <c r="FW737" s="269"/>
      <c r="FX737" s="269"/>
      <c r="FY737" s="269"/>
      <c r="FZ737" s="269"/>
      <c r="GA737" s="269"/>
      <c r="GB737" s="269"/>
      <c r="GC737" s="269"/>
      <c r="GD737" s="269"/>
      <c r="GE737" s="269"/>
      <c r="GF737" s="269"/>
      <c r="GG737" s="269"/>
      <c r="GH737" s="269"/>
      <c r="GI737" s="269"/>
      <c r="GJ737" s="269"/>
      <c r="GK737" s="269"/>
      <c r="GL737" s="269"/>
      <c r="GM737" s="269"/>
      <c r="GN737" s="269"/>
      <c r="GO737" s="269"/>
      <c r="GP737" s="269"/>
      <c r="GQ737" s="269"/>
      <c r="GR737" s="269"/>
      <c r="GS737" s="269"/>
      <c r="GT737" s="269"/>
      <c r="GU737" s="269"/>
      <c r="GV737" s="269"/>
      <c r="GW737" s="269"/>
      <c r="GX737" s="269"/>
      <c r="GY737" s="269"/>
      <c r="GZ737" s="269"/>
      <c r="HA737" s="269"/>
      <c r="HB737" s="269"/>
      <c r="HC737" s="269"/>
      <c r="HD737" s="269"/>
      <c r="HE737" s="269"/>
      <c r="HF737" s="269"/>
      <c r="HG737" s="269"/>
      <c r="HH737" s="269"/>
      <c r="HI737" s="269"/>
      <c r="HJ737" s="269"/>
      <c r="HK737" s="269"/>
      <c r="HL737" s="269"/>
      <c r="HM737" s="269"/>
      <c r="HN737" s="269"/>
      <c r="HO737" s="269"/>
      <c r="HP737" s="269"/>
      <c r="HQ737" s="269"/>
      <c r="HR737" s="269"/>
      <c r="HS737" s="269"/>
      <c r="HT737" s="269"/>
      <c r="HU737" s="269"/>
      <c r="HV737" s="269"/>
      <c r="HW737" s="269"/>
      <c r="HX737" s="269"/>
      <c r="HY737" s="269"/>
      <c r="HZ737" s="269"/>
      <c r="IA737" s="269"/>
      <c r="IB737" s="269"/>
      <c r="IC737" s="269"/>
      <c r="ID737" s="269"/>
      <c r="IE737" s="269"/>
      <c r="IF737" s="269"/>
      <c r="IG737" s="269"/>
      <c r="IH737" s="269"/>
      <c r="II737" s="269"/>
      <c r="IJ737" s="269"/>
      <c r="IK737" s="269"/>
      <c r="IL737" s="269"/>
      <c r="IM737" s="269"/>
      <c r="IN737" s="269"/>
      <c r="IO737" s="269"/>
      <c r="IP737" s="269"/>
      <c r="IQ737" s="269"/>
      <c r="IR737" s="269"/>
      <c r="IS737" s="269"/>
      <c r="IT737" s="269"/>
      <c r="IU737" s="269"/>
      <c r="IV737" s="269"/>
      <c r="IW737" s="269"/>
      <c r="IX737" s="269"/>
      <c r="IY737" s="269"/>
    </row>
    <row r="738" spans="1:259" s="845" customFormat="1" ht="25.5" x14ac:dyDescent="0.2">
      <c r="A738" s="699" t="s">
        <v>29</v>
      </c>
      <c r="B738" s="760"/>
      <c r="C738" s="700"/>
      <c r="D738" s="700"/>
      <c r="E738" s="701"/>
      <c r="F738" s="915" t="s">
        <v>571</v>
      </c>
      <c r="G738" s="702" t="s">
        <v>29</v>
      </c>
      <c r="I738" s="846"/>
      <c r="J738" s="846"/>
      <c r="K738" s="486"/>
      <c r="L738" s="244"/>
      <c r="M738" s="847"/>
      <c r="N738" s="847"/>
      <c r="O738" s="244"/>
      <c r="P738" s="847"/>
      <c r="Q738" s="847"/>
      <c r="R738" s="487"/>
      <c r="S738" s="847"/>
      <c r="T738" s="847"/>
      <c r="U738" s="244"/>
      <c r="V738" s="245"/>
      <c r="W738" s="245"/>
      <c r="X738" s="637"/>
      <c r="Y738" s="269"/>
      <c r="Z738" s="269"/>
      <c r="AA738" s="269"/>
      <c r="AB738" s="269"/>
      <c r="AC738" s="269"/>
      <c r="AD738" s="269"/>
      <c r="AE738" s="269"/>
      <c r="AF738" s="269"/>
      <c r="AG738" s="269"/>
      <c r="AH738" s="269"/>
      <c r="AI738" s="269"/>
      <c r="AJ738" s="269"/>
      <c r="AK738" s="269"/>
      <c r="AL738" s="269"/>
      <c r="AM738" s="269"/>
      <c r="AN738" s="269"/>
      <c r="AO738" s="269"/>
      <c r="AP738" s="269"/>
      <c r="AQ738" s="269"/>
      <c r="AR738" s="269"/>
      <c r="AS738" s="269"/>
      <c r="AT738" s="269"/>
      <c r="AU738" s="269"/>
      <c r="AV738" s="269"/>
      <c r="AW738" s="269"/>
      <c r="AX738" s="269"/>
      <c r="AY738" s="269"/>
      <c r="AZ738" s="269"/>
      <c r="BA738" s="269"/>
      <c r="BB738" s="269"/>
      <c r="BC738" s="269"/>
      <c r="BD738" s="269"/>
      <c r="BE738" s="269"/>
      <c r="BF738" s="269"/>
      <c r="BG738" s="269"/>
      <c r="BH738" s="269"/>
      <c r="BI738" s="269"/>
      <c r="BJ738" s="269"/>
      <c r="BK738" s="269"/>
      <c r="BL738" s="269"/>
      <c r="BM738" s="269"/>
      <c r="BN738" s="269"/>
      <c r="BO738" s="269"/>
      <c r="BP738" s="269"/>
      <c r="BQ738" s="269"/>
      <c r="BR738" s="269"/>
      <c r="BS738" s="269"/>
      <c r="BT738" s="269"/>
      <c r="BU738" s="269"/>
      <c r="BV738" s="269"/>
      <c r="BW738" s="269"/>
      <c r="BX738" s="269"/>
      <c r="BY738" s="269"/>
      <c r="BZ738" s="269"/>
      <c r="CA738" s="269"/>
      <c r="CB738" s="269"/>
      <c r="CC738" s="269"/>
      <c r="CD738" s="269"/>
      <c r="CE738" s="269"/>
      <c r="CF738" s="269"/>
      <c r="CG738" s="269"/>
      <c r="CH738" s="269"/>
      <c r="CI738" s="269"/>
      <c r="CJ738" s="269"/>
      <c r="CK738" s="269"/>
      <c r="CL738" s="269"/>
      <c r="CM738" s="269"/>
      <c r="CN738" s="269"/>
      <c r="CO738" s="269"/>
      <c r="CP738" s="269"/>
      <c r="CQ738" s="269"/>
      <c r="CR738" s="269"/>
      <c r="CS738" s="269"/>
      <c r="CT738" s="269"/>
      <c r="CU738" s="269"/>
      <c r="CV738" s="269"/>
      <c r="CW738" s="269"/>
      <c r="CX738" s="269"/>
      <c r="CY738" s="269"/>
      <c r="CZ738" s="269"/>
      <c r="DA738" s="269"/>
      <c r="DB738" s="269"/>
      <c r="DC738" s="269"/>
      <c r="DD738" s="269"/>
      <c r="DE738" s="269"/>
      <c r="DF738" s="269"/>
      <c r="DG738" s="269"/>
      <c r="DH738" s="269"/>
      <c r="DI738" s="269"/>
      <c r="DJ738" s="269"/>
      <c r="DK738" s="269"/>
      <c r="DL738" s="269"/>
      <c r="DM738" s="269"/>
      <c r="DN738" s="269"/>
      <c r="DO738" s="269"/>
      <c r="DP738" s="269"/>
      <c r="DQ738" s="269"/>
      <c r="DR738" s="269"/>
      <c r="DS738" s="269"/>
      <c r="DT738" s="269"/>
      <c r="DU738" s="269"/>
      <c r="DV738" s="269"/>
      <c r="DW738" s="269"/>
      <c r="DX738" s="269"/>
      <c r="DY738" s="269"/>
      <c r="DZ738" s="269"/>
      <c r="EA738" s="269"/>
      <c r="EB738" s="269"/>
      <c r="EC738" s="269"/>
      <c r="ED738" s="269"/>
      <c r="EE738" s="269"/>
      <c r="EF738" s="269"/>
      <c r="EG738" s="269"/>
      <c r="EH738" s="269"/>
      <c r="EI738" s="269"/>
      <c r="EJ738" s="269"/>
      <c r="EK738" s="269"/>
      <c r="EL738" s="269"/>
      <c r="EM738" s="269"/>
      <c r="EN738" s="269"/>
      <c r="EO738" s="269"/>
      <c r="EP738" s="269"/>
      <c r="EQ738" s="269"/>
      <c r="ER738" s="269"/>
      <c r="ES738" s="269"/>
      <c r="ET738" s="269"/>
      <c r="EU738" s="269"/>
      <c r="EV738" s="269"/>
      <c r="EW738" s="269"/>
      <c r="EX738" s="269"/>
      <c r="EY738" s="269"/>
      <c r="EZ738" s="269"/>
      <c r="FA738" s="269"/>
      <c r="FB738" s="269"/>
      <c r="FC738" s="269"/>
      <c r="FD738" s="269"/>
      <c r="FE738" s="269"/>
      <c r="FF738" s="269"/>
      <c r="FG738" s="269"/>
      <c r="FH738" s="269"/>
      <c r="FI738" s="269"/>
      <c r="FJ738" s="269"/>
      <c r="FK738" s="269"/>
      <c r="FL738" s="269"/>
      <c r="FM738" s="269"/>
      <c r="FN738" s="269"/>
      <c r="FO738" s="269"/>
      <c r="FP738" s="269"/>
      <c r="FQ738" s="269"/>
      <c r="FR738" s="269"/>
      <c r="FS738" s="269"/>
      <c r="FT738" s="269"/>
      <c r="FU738" s="269"/>
      <c r="FV738" s="269"/>
      <c r="FW738" s="269"/>
      <c r="FX738" s="269"/>
      <c r="FY738" s="269"/>
      <c r="FZ738" s="269"/>
      <c r="GA738" s="269"/>
      <c r="GB738" s="269"/>
      <c r="GC738" s="269"/>
      <c r="GD738" s="269"/>
      <c r="GE738" s="269"/>
      <c r="GF738" s="269"/>
      <c r="GG738" s="269"/>
      <c r="GH738" s="269"/>
      <c r="GI738" s="269"/>
      <c r="GJ738" s="269"/>
      <c r="GK738" s="269"/>
      <c r="GL738" s="269"/>
      <c r="GM738" s="269"/>
      <c r="GN738" s="269"/>
      <c r="GO738" s="269"/>
      <c r="GP738" s="269"/>
      <c r="GQ738" s="269"/>
      <c r="GR738" s="269"/>
      <c r="GS738" s="269"/>
      <c r="GT738" s="269"/>
      <c r="GU738" s="269"/>
      <c r="GV738" s="269"/>
      <c r="GW738" s="269"/>
      <c r="GX738" s="269"/>
      <c r="GY738" s="269"/>
      <c r="GZ738" s="269"/>
      <c r="HA738" s="269"/>
      <c r="HB738" s="269"/>
      <c r="HC738" s="269"/>
      <c r="HD738" s="269"/>
      <c r="HE738" s="269"/>
      <c r="HF738" s="269"/>
      <c r="HG738" s="269"/>
      <c r="HH738" s="269"/>
      <c r="HI738" s="269"/>
      <c r="HJ738" s="269"/>
      <c r="HK738" s="269"/>
      <c r="HL738" s="269"/>
      <c r="HM738" s="269"/>
      <c r="HN738" s="269"/>
      <c r="HO738" s="269"/>
      <c r="HP738" s="269"/>
      <c r="HQ738" s="269"/>
      <c r="HR738" s="269"/>
      <c r="HS738" s="269"/>
      <c r="HT738" s="269"/>
      <c r="HU738" s="269"/>
      <c r="HV738" s="269"/>
      <c r="HW738" s="269"/>
      <c r="HX738" s="269"/>
      <c r="HY738" s="269"/>
      <c r="HZ738" s="269"/>
      <c r="IA738" s="269"/>
      <c r="IB738" s="269"/>
      <c r="IC738" s="269"/>
      <c r="ID738" s="269"/>
      <c r="IE738" s="269"/>
      <c r="IF738" s="269"/>
      <c r="IG738" s="269"/>
      <c r="IH738" s="269"/>
      <c r="II738" s="269"/>
      <c r="IJ738" s="269"/>
      <c r="IK738" s="269"/>
      <c r="IL738" s="269"/>
      <c r="IM738" s="269"/>
      <c r="IN738" s="269"/>
      <c r="IO738" s="269"/>
      <c r="IP738" s="269"/>
      <c r="IQ738" s="269"/>
      <c r="IR738" s="269"/>
      <c r="IS738" s="269"/>
      <c r="IT738" s="269"/>
      <c r="IU738" s="269"/>
      <c r="IV738" s="269"/>
      <c r="IW738" s="269"/>
      <c r="IX738" s="269"/>
      <c r="IY738" s="269"/>
    </row>
    <row r="739" spans="1:259" s="848" customFormat="1" x14ac:dyDescent="0.2">
      <c r="A739" s="703" t="s">
        <v>1044</v>
      </c>
      <c r="B739" s="762"/>
      <c r="C739" s="690"/>
      <c r="D739" s="690">
        <v>218.15763869576955</v>
      </c>
      <c r="E739" s="689">
        <v>246.51813172621956</v>
      </c>
      <c r="F739" s="920" t="s">
        <v>1020</v>
      </c>
      <c r="G739" s="707" t="s">
        <v>1044</v>
      </c>
      <c r="I739" s="485"/>
      <c r="J739" s="485"/>
      <c r="K739" s="849"/>
      <c r="L739" s="164"/>
      <c r="M739" s="243"/>
      <c r="N739" s="243"/>
      <c r="O739" s="164"/>
      <c r="P739" s="243"/>
      <c r="Q739" s="243"/>
      <c r="R739" s="850"/>
      <c r="S739" s="243"/>
      <c r="T739" s="243"/>
      <c r="U739" s="164"/>
      <c r="V739" s="246"/>
      <c r="W739" s="246"/>
      <c r="X739" s="247"/>
      <c r="Y739" s="248"/>
      <c r="Z739" s="248"/>
      <c r="AA739" s="248"/>
      <c r="AB739" s="248"/>
      <c r="AC739" s="248"/>
      <c r="AD739" s="248"/>
      <c r="AE739" s="248"/>
      <c r="AF739" s="248"/>
      <c r="AG739" s="248"/>
      <c r="AH739" s="248"/>
      <c r="AI739" s="248"/>
      <c r="AJ739" s="248"/>
      <c r="AK739" s="248"/>
      <c r="AL739" s="248"/>
      <c r="AM739" s="248"/>
      <c r="AN739" s="248"/>
      <c r="AO739" s="248"/>
      <c r="AP739" s="248"/>
      <c r="AQ739" s="248"/>
      <c r="AR739" s="248"/>
      <c r="AS739" s="248"/>
      <c r="AT739" s="248"/>
      <c r="AU739" s="248"/>
      <c r="AV739" s="248"/>
      <c r="AW739" s="248"/>
      <c r="AX739" s="248"/>
      <c r="AY739" s="248"/>
      <c r="AZ739" s="248"/>
      <c r="BA739" s="248"/>
      <c r="BB739" s="248"/>
      <c r="BC739" s="248"/>
      <c r="BD739" s="248"/>
      <c r="BE739" s="248"/>
      <c r="BF739" s="248"/>
      <c r="BG739" s="248"/>
      <c r="BH739" s="248"/>
      <c r="BI739" s="248"/>
      <c r="BJ739" s="248"/>
      <c r="BK739" s="248"/>
      <c r="BL739" s="248"/>
      <c r="BM739" s="248"/>
      <c r="BN739" s="248"/>
      <c r="BO739" s="248"/>
      <c r="BP739" s="248"/>
      <c r="BQ739" s="248"/>
      <c r="BR739" s="248"/>
      <c r="BS739" s="248"/>
      <c r="BT739" s="248"/>
      <c r="BU739" s="248"/>
      <c r="BV739" s="248"/>
      <c r="BW739" s="248"/>
      <c r="BX739" s="248"/>
      <c r="BY739" s="248"/>
      <c r="BZ739" s="248"/>
      <c r="CA739" s="248"/>
      <c r="CB739" s="248"/>
      <c r="CC739" s="248"/>
      <c r="CD739" s="248"/>
      <c r="CE739" s="248"/>
      <c r="CF739" s="248"/>
      <c r="CG739" s="248"/>
      <c r="CH739" s="248"/>
      <c r="CI739" s="248"/>
      <c r="CJ739" s="248"/>
      <c r="CK739" s="248"/>
      <c r="CL739" s="248"/>
      <c r="CM739" s="248"/>
      <c r="CN739" s="248"/>
      <c r="CO739" s="248"/>
      <c r="CP739" s="248"/>
      <c r="CQ739" s="248"/>
      <c r="CR739" s="248"/>
      <c r="CS739" s="248"/>
      <c r="CT739" s="248"/>
      <c r="CU739" s="248"/>
      <c r="CV739" s="248"/>
      <c r="CW739" s="248"/>
      <c r="CX739" s="248"/>
      <c r="CY739" s="248"/>
      <c r="CZ739" s="248"/>
      <c r="DA739" s="248"/>
      <c r="DB739" s="248"/>
      <c r="DC739" s="248"/>
      <c r="DD739" s="248"/>
      <c r="DE739" s="248"/>
      <c r="DF739" s="248"/>
      <c r="DG739" s="248"/>
      <c r="DH739" s="248"/>
      <c r="DI739" s="248"/>
      <c r="DJ739" s="248"/>
      <c r="DK739" s="248"/>
      <c r="DL739" s="248"/>
      <c r="DM739" s="248"/>
      <c r="DN739" s="248"/>
      <c r="DO739" s="248"/>
      <c r="DP739" s="248"/>
      <c r="DQ739" s="248"/>
      <c r="DR739" s="248"/>
      <c r="DS739" s="248"/>
      <c r="DT739" s="248"/>
      <c r="DU739" s="248"/>
      <c r="DV739" s="248"/>
      <c r="DW739" s="248"/>
      <c r="DX739" s="248"/>
      <c r="DY739" s="248"/>
      <c r="DZ739" s="248"/>
      <c r="EA739" s="248"/>
      <c r="EB739" s="248"/>
      <c r="EC739" s="248"/>
      <c r="ED739" s="248"/>
      <c r="EE739" s="248"/>
      <c r="EF739" s="248"/>
      <c r="EG739" s="248"/>
      <c r="EH739" s="248"/>
      <c r="EI739" s="248"/>
      <c r="EJ739" s="248"/>
      <c r="EK739" s="248"/>
      <c r="EL739" s="248"/>
      <c r="EM739" s="248"/>
      <c r="EN739" s="248"/>
      <c r="EO739" s="248"/>
      <c r="EP739" s="248"/>
      <c r="EQ739" s="248"/>
      <c r="ER739" s="248"/>
      <c r="ES739" s="248"/>
      <c r="ET739" s="248"/>
      <c r="EU739" s="248"/>
      <c r="EV739" s="248"/>
      <c r="EW739" s="248"/>
      <c r="EX739" s="248"/>
      <c r="EY739" s="248"/>
      <c r="EZ739" s="248"/>
      <c r="FA739" s="248"/>
      <c r="FB739" s="248"/>
      <c r="FC739" s="248"/>
      <c r="FD739" s="248"/>
      <c r="FE739" s="248"/>
      <c r="FF739" s="248"/>
      <c r="FG739" s="248"/>
      <c r="FH739" s="248"/>
      <c r="FI739" s="248"/>
      <c r="FJ739" s="248"/>
      <c r="FK739" s="248"/>
      <c r="FL739" s="248"/>
      <c r="FM739" s="248"/>
      <c r="FN739" s="248"/>
      <c r="FO739" s="248"/>
      <c r="FP739" s="248"/>
      <c r="FQ739" s="248"/>
      <c r="FR739" s="248"/>
      <c r="FS739" s="248"/>
      <c r="FT739" s="248"/>
      <c r="FU739" s="248"/>
      <c r="FV739" s="248"/>
      <c r="FW739" s="248"/>
      <c r="FX739" s="248"/>
      <c r="FY739" s="248"/>
      <c r="FZ739" s="248"/>
      <c r="GA739" s="248"/>
      <c r="GB739" s="248"/>
      <c r="GC739" s="248"/>
      <c r="GD739" s="248"/>
      <c r="GE739" s="248"/>
      <c r="GF739" s="248"/>
      <c r="GG739" s="248"/>
      <c r="GH739" s="248"/>
      <c r="GI739" s="248"/>
      <c r="GJ739" s="248"/>
      <c r="GK739" s="248"/>
      <c r="GL739" s="248"/>
      <c r="GM739" s="248"/>
      <c r="GN739" s="248"/>
      <c r="GO739" s="248"/>
      <c r="GP739" s="248"/>
      <c r="GQ739" s="248"/>
      <c r="GR739" s="248"/>
      <c r="GS739" s="248"/>
      <c r="GT739" s="248"/>
      <c r="GU739" s="248"/>
      <c r="GV739" s="248"/>
      <c r="GW739" s="248"/>
      <c r="GX739" s="248"/>
      <c r="GY739" s="248"/>
      <c r="GZ739" s="248"/>
      <c r="HA739" s="248"/>
      <c r="HB739" s="248"/>
      <c r="HC739" s="248"/>
      <c r="HD739" s="248"/>
      <c r="HE739" s="248"/>
      <c r="HF739" s="248"/>
      <c r="HG739" s="248"/>
      <c r="HH739" s="248"/>
      <c r="HI739" s="248"/>
      <c r="HJ739" s="248"/>
      <c r="HK739" s="248"/>
      <c r="HL739" s="248"/>
      <c r="HM739" s="248"/>
      <c r="HN739" s="248"/>
      <c r="HO739" s="248"/>
      <c r="HP739" s="248"/>
      <c r="HQ739" s="248"/>
      <c r="HR739" s="248"/>
      <c r="HS739" s="248"/>
      <c r="HT739" s="248"/>
      <c r="HU739" s="248"/>
      <c r="HV739" s="248"/>
      <c r="HW739" s="248"/>
      <c r="HX739" s="248"/>
      <c r="HY739" s="248"/>
      <c r="HZ739" s="248"/>
      <c r="IA739" s="248"/>
      <c r="IB739" s="248"/>
      <c r="IC739" s="248"/>
      <c r="ID739" s="248"/>
      <c r="IE739" s="248"/>
      <c r="IF739" s="248"/>
      <c r="IG739" s="248"/>
      <c r="IH739" s="248"/>
      <c r="II739" s="248"/>
      <c r="IJ739" s="248"/>
      <c r="IK739" s="248"/>
      <c r="IL739" s="248"/>
      <c r="IM739" s="248"/>
      <c r="IN739" s="248"/>
      <c r="IO739" s="248"/>
      <c r="IP739" s="248"/>
      <c r="IQ739" s="248"/>
      <c r="IR739" s="248"/>
      <c r="IS739" s="248"/>
      <c r="IT739" s="248"/>
      <c r="IU739" s="248"/>
      <c r="IV739" s="248"/>
      <c r="IW739" s="248"/>
      <c r="IX739" s="248"/>
      <c r="IY739" s="248"/>
    </row>
    <row r="740" spans="1:259" s="848" customFormat="1" x14ac:dyDescent="0.2">
      <c r="A740" s="703" t="s">
        <v>1018</v>
      </c>
      <c r="B740" s="764"/>
      <c r="C740" s="708"/>
      <c r="D740" s="708">
        <v>2.9919568174816877</v>
      </c>
      <c r="E740" s="709">
        <v>3.380911203754307</v>
      </c>
      <c r="F740" s="915" t="s">
        <v>1020</v>
      </c>
      <c r="G740" s="707" t="s">
        <v>1018</v>
      </c>
      <c r="I740" s="485"/>
      <c r="J740" s="485"/>
      <c r="K740" s="849"/>
      <c r="L740" s="164"/>
      <c r="M740" s="243"/>
      <c r="N740" s="243"/>
      <c r="O740" s="164"/>
      <c r="P740" s="243"/>
      <c r="Q740" s="243"/>
      <c r="R740" s="850"/>
      <c r="S740" s="243"/>
      <c r="T740" s="243"/>
      <c r="U740" s="164"/>
      <c r="V740" s="246"/>
      <c r="W740" s="246"/>
      <c r="X740" s="247"/>
      <c r="Y740" s="248"/>
      <c r="Z740" s="248"/>
      <c r="AA740" s="248"/>
      <c r="AB740" s="248"/>
      <c r="AC740" s="248"/>
      <c r="AD740" s="248"/>
      <c r="AE740" s="248"/>
      <c r="AF740" s="248"/>
      <c r="AG740" s="248"/>
      <c r="AH740" s="248"/>
      <c r="AI740" s="248"/>
      <c r="AJ740" s="248"/>
      <c r="AK740" s="248"/>
      <c r="AL740" s="248"/>
      <c r="AM740" s="248"/>
      <c r="AN740" s="248"/>
      <c r="AO740" s="248"/>
      <c r="AP740" s="248"/>
      <c r="AQ740" s="248"/>
      <c r="AR740" s="248"/>
      <c r="AS740" s="248"/>
      <c r="AT740" s="248"/>
      <c r="AU740" s="248"/>
      <c r="AV740" s="248"/>
      <c r="AW740" s="248"/>
      <c r="AX740" s="248"/>
      <c r="AY740" s="248"/>
      <c r="AZ740" s="248"/>
      <c r="BA740" s="248"/>
      <c r="BB740" s="248"/>
      <c r="BC740" s="248"/>
      <c r="BD740" s="248"/>
      <c r="BE740" s="248"/>
      <c r="BF740" s="248"/>
      <c r="BG740" s="248"/>
      <c r="BH740" s="248"/>
      <c r="BI740" s="248"/>
      <c r="BJ740" s="248"/>
      <c r="BK740" s="248"/>
      <c r="BL740" s="248"/>
      <c r="BM740" s="248"/>
      <c r="BN740" s="248"/>
      <c r="BO740" s="248"/>
      <c r="BP740" s="248"/>
      <c r="BQ740" s="248"/>
      <c r="BR740" s="248"/>
      <c r="BS740" s="248"/>
      <c r="BT740" s="248"/>
      <c r="BU740" s="248"/>
      <c r="BV740" s="248"/>
      <c r="BW740" s="248"/>
      <c r="BX740" s="248"/>
      <c r="BY740" s="248"/>
      <c r="BZ740" s="248"/>
      <c r="CA740" s="248"/>
      <c r="CB740" s="248"/>
      <c r="CC740" s="248"/>
      <c r="CD740" s="248"/>
      <c r="CE740" s="248"/>
      <c r="CF740" s="248"/>
      <c r="CG740" s="248"/>
      <c r="CH740" s="248"/>
      <c r="CI740" s="248"/>
      <c r="CJ740" s="248"/>
      <c r="CK740" s="248"/>
      <c r="CL740" s="248"/>
      <c r="CM740" s="248"/>
      <c r="CN740" s="248"/>
      <c r="CO740" s="248"/>
      <c r="CP740" s="248"/>
      <c r="CQ740" s="248"/>
      <c r="CR740" s="248"/>
      <c r="CS740" s="248"/>
      <c r="CT740" s="248"/>
      <c r="CU740" s="248"/>
      <c r="CV740" s="248"/>
      <c r="CW740" s="248"/>
      <c r="CX740" s="248"/>
      <c r="CY740" s="248"/>
      <c r="CZ740" s="248"/>
      <c r="DA740" s="248"/>
      <c r="DB740" s="248"/>
      <c r="DC740" s="248"/>
      <c r="DD740" s="248"/>
      <c r="DE740" s="248"/>
      <c r="DF740" s="248"/>
      <c r="DG740" s="248"/>
      <c r="DH740" s="248"/>
      <c r="DI740" s="248"/>
      <c r="DJ740" s="248"/>
      <c r="DK740" s="248"/>
      <c r="DL740" s="248"/>
      <c r="DM740" s="248"/>
      <c r="DN740" s="248"/>
      <c r="DO740" s="248"/>
      <c r="DP740" s="248"/>
      <c r="DQ740" s="248"/>
      <c r="DR740" s="248"/>
      <c r="DS740" s="248"/>
      <c r="DT740" s="248"/>
      <c r="DU740" s="248"/>
      <c r="DV740" s="248"/>
      <c r="DW740" s="248"/>
      <c r="DX740" s="248"/>
      <c r="DY740" s="248"/>
      <c r="DZ740" s="248"/>
      <c r="EA740" s="248"/>
      <c r="EB740" s="248"/>
      <c r="EC740" s="248"/>
      <c r="ED740" s="248"/>
      <c r="EE740" s="248"/>
      <c r="EF740" s="248"/>
      <c r="EG740" s="248"/>
      <c r="EH740" s="248"/>
      <c r="EI740" s="248"/>
      <c r="EJ740" s="248"/>
      <c r="EK740" s="248"/>
      <c r="EL740" s="248"/>
      <c r="EM740" s="248"/>
      <c r="EN740" s="248"/>
      <c r="EO740" s="248"/>
      <c r="EP740" s="248"/>
      <c r="EQ740" s="248"/>
      <c r="ER740" s="248"/>
      <c r="ES740" s="248"/>
      <c r="ET740" s="248"/>
      <c r="EU740" s="248"/>
      <c r="EV740" s="248"/>
      <c r="EW740" s="248"/>
      <c r="EX740" s="248"/>
      <c r="EY740" s="248"/>
      <c r="EZ740" s="248"/>
      <c r="FA740" s="248"/>
      <c r="FB740" s="248"/>
      <c r="FC740" s="248"/>
      <c r="FD740" s="248"/>
      <c r="FE740" s="248"/>
      <c r="FF740" s="248"/>
      <c r="FG740" s="248"/>
      <c r="FH740" s="248"/>
      <c r="FI740" s="248"/>
      <c r="FJ740" s="248"/>
      <c r="FK740" s="248"/>
      <c r="FL740" s="248"/>
      <c r="FM740" s="248"/>
      <c r="FN740" s="248"/>
      <c r="FO740" s="248"/>
      <c r="FP740" s="248"/>
      <c r="FQ740" s="248"/>
      <c r="FR740" s="248"/>
      <c r="FS740" s="248"/>
      <c r="FT740" s="248"/>
      <c r="FU740" s="248"/>
      <c r="FV740" s="248"/>
      <c r="FW740" s="248"/>
      <c r="FX740" s="248"/>
      <c r="FY740" s="248"/>
      <c r="FZ740" s="248"/>
      <c r="GA740" s="248"/>
      <c r="GB740" s="248"/>
      <c r="GC740" s="248"/>
      <c r="GD740" s="248"/>
      <c r="GE740" s="248"/>
      <c r="GF740" s="248"/>
      <c r="GG740" s="248"/>
      <c r="GH740" s="248"/>
      <c r="GI740" s="248"/>
      <c r="GJ740" s="248"/>
      <c r="GK740" s="248"/>
      <c r="GL740" s="248"/>
      <c r="GM740" s="248"/>
      <c r="GN740" s="248"/>
      <c r="GO740" s="248"/>
      <c r="GP740" s="248"/>
      <c r="GQ740" s="248"/>
      <c r="GR740" s="248"/>
      <c r="GS740" s="248"/>
      <c r="GT740" s="248"/>
      <c r="GU740" s="248"/>
      <c r="GV740" s="248"/>
      <c r="GW740" s="248"/>
      <c r="GX740" s="248"/>
      <c r="GY740" s="248"/>
      <c r="GZ740" s="248"/>
      <c r="HA740" s="248"/>
      <c r="HB740" s="248"/>
      <c r="HC740" s="248"/>
      <c r="HD740" s="248"/>
      <c r="HE740" s="248"/>
      <c r="HF740" s="248"/>
      <c r="HG740" s="248"/>
      <c r="HH740" s="248"/>
      <c r="HI740" s="248"/>
      <c r="HJ740" s="248"/>
      <c r="HK740" s="248"/>
      <c r="HL740" s="248"/>
      <c r="HM740" s="248"/>
      <c r="HN740" s="248"/>
      <c r="HO740" s="248"/>
      <c r="HP740" s="248"/>
      <c r="HQ740" s="248"/>
      <c r="HR740" s="248"/>
      <c r="HS740" s="248"/>
      <c r="HT740" s="248"/>
      <c r="HU740" s="248"/>
      <c r="HV740" s="248"/>
      <c r="HW740" s="248"/>
      <c r="HX740" s="248"/>
      <c r="HY740" s="248"/>
      <c r="HZ740" s="248"/>
      <c r="IA740" s="248"/>
      <c r="IB740" s="248"/>
      <c r="IC740" s="248"/>
      <c r="ID740" s="248"/>
      <c r="IE740" s="248"/>
      <c r="IF740" s="248"/>
      <c r="IG740" s="248"/>
      <c r="IH740" s="248"/>
      <c r="II740" s="248"/>
      <c r="IJ740" s="248"/>
      <c r="IK740" s="248"/>
      <c r="IL740" s="248"/>
      <c r="IM740" s="248"/>
      <c r="IN740" s="248"/>
      <c r="IO740" s="248"/>
      <c r="IP740" s="248"/>
      <c r="IQ740" s="248"/>
      <c r="IR740" s="248"/>
      <c r="IS740" s="248"/>
      <c r="IT740" s="248"/>
      <c r="IU740" s="248"/>
      <c r="IV740" s="248"/>
      <c r="IW740" s="248"/>
      <c r="IX740" s="248"/>
      <c r="IY740" s="248"/>
    </row>
    <row r="741" spans="1:259" ht="15.75" thickBot="1" x14ac:dyDescent="0.3">
      <c r="A741" s="862"/>
      <c r="B741" s="863"/>
      <c r="C741" s="863"/>
      <c r="D741" s="863"/>
      <c r="E741" s="863"/>
      <c r="F741" s="863"/>
      <c r="G741" s="864"/>
      <c r="H741"/>
    </row>
    <row r="742" spans="1:259" s="845" customFormat="1" x14ac:dyDescent="0.2">
      <c r="A742" s="730" t="s">
        <v>1045</v>
      </c>
      <c r="B742" s="771"/>
      <c r="C742" s="731"/>
      <c r="D742" s="731"/>
      <c r="E742" s="861"/>
      <c r="F742" s="918" t="s">
        <v>571</v>
      </c>
      <c r="G742" s="733" t="s">
        <v>1045</v>
      </c>
      <c r="I742" s="846"/>
      <c r="J742" s="846"/>
      <c r="K742" s="486"/>
      <c r="L742" s="244"/>
      <c r="M742" s="847"/>
      <c r="N742" s="847"/>
      <c r="O742" s="244"/>
      <c r="P742" s="847"/>
      <c r="Q742" s="847"/>
      <c r="R742" s="487"/>
      <c r="S742" s="847"/>
      <c r="T742" s="847"/>
      <c r="U742" s="244"/>
      <c r="V742" s="245"/>
      <c r="W742" s="245"/>
      <c r="X742" s="637"/>
      <c r="Y742" s="269"/>
      <c r="Z742" s="269"/>
      <c r="AA742" s="269"/>
      <c r="AB742" s="269"/>
      <c r="AC742" s="269"/>
      <c r="AD742" s="269"/>
      <c r="AE742" s="269"/>
      <c r="AF742" s="269"/>
      <c r="AG742" s="269"/>
      <c r="AH742" s="269"/>
      <c r="AI742" s="269"/>
      <c r="AJ742" s="269"/>
      <c r="AK742" s="269"/>
      <c r="AL742" s="269"/>
      <c r="AM742" s="269"/>
      <c r="AN742" s="269"/>
      <c r="AO742" s="269"/>
      <c r="AP742" s="269"/>
      <c r="AQ742" s="269"/>
      <c r="AR742" s="269"/>
      <c r="AS742" s="269"/>
      <c r="AT742" s="269"/>
      <c r="AU742" s="269"/>
      <c r="AV742" s="269"/>
      <c r="AW742" s="269"/>
      <c r="AX742" s="269"/>
      <c r="AY742" s="269"/>
      <c r="AZ742" s="269"/>
      <c r="BA742" s="269"/>
      <c r="BB742" s="269"/>
      <c r="BC742" s="269"/>
      <c r="BD742" s="269"/>
      <c r="BE742" s="269"/>
      <c r="BF742" s="269"/>
      <c r="BG742" s="269"/>
      <c r="BH742" s="269"/>
      <c r="BI742" s="269"/>
      <c r="BJ742" s="269"/>
      <c r="BK742" s="269"/>
      <c r="BL742" s="269"/>
      <c r="BM742" s="269"/>
      <c r="BN742" s="269"/>
      <c r="BO742" s="269"/>
      <c r="BP742" s="269"/>
      <c r="BQ742" s="269"/>
      <c r="BR742" s="269"/>
      <c r="BS742" s="269"/>
      <c r="BT742" s="269"/>
      <c r="BU742" s="269"/>
      <c r="BV742" s="269"/>
      <c r="BW742" s="269"/>
      <c r="BX742" s="269"/>
      <c r="BY742" s="269"/>
      <c r="BZ742" s="269"/>
      <c r="CA742" s="269"/>
      <c r="CB742" s="269"/>
      <c r="CC742" s="269"/>
      <c r="CD742" s="269"/>
      <c r="CE742" s="269"/>
      <c r="CF742" s="269"/>
      <c r="CG742" s="269"/>
      <c r="CH742" s="269"/>
      <c r="CI742" s="269"/>
      <c r="CJ742" s="269"/>
      <c r="CK742" s="269"/>
      <c r="CL742" s="269"/>
      <c r="CM742" s="269"/>
      <c r="CN742" s="269"/>
      <c r="CO742" s="269"/>
      <c r="CP742" s="269"/>
      <c r="CQ742" s="269"/>
      <c r="CR742" s="269"/>
      <c r="CS742" s="269"/>
      <c r="CT742" s="269"/>
      <c r="CU742" s="269"/>
      <c r="CV742" s="269"/>
      <c r="CW742" s="269"/>
      <c r="CX742" s="269"/>
      <c r="CY742" s="269"/>
      <c r="CZ742" s="269"/>
      <c r="DA742" s="269"/>
      <c r="DB742" s="269"/>
      <c r="DC742" s="269"/>
      <c r="DD742" s="269"/>
      <c r="DE742" s="269"/>
      <c r="DF742" s="269"/>
      <c r="DG742" s="269"/>
      <c r="DH742" s="269"/>
      <c r="DI742" s="269"/>
      <c r="DJ742" s="269"/>
      <c r="DK742" s="269"/>
      <c r="DL742" s="269"/>
      <c r="DM742" s="269"/>
      <c r="DN742" s="269"/>
      <c r="DO742" s="269"/>
      <c r="DP742" s="269"/>
      <c r="DQ742" s="269"/>
      <c r="DR742" s="269"/>
      <c r="DS742" s="269"/>
      <c r="DT742" s="269"/>
      <c r="DU742" s="269"/>
      <c r="DV742" s="269"/>
      <c r="DW742" s="269"/>
      <c r="DX742" s="269"/>
      <c r="DY742" s="269"/>
      <c r="DZ742" s="269"/>
      <c r="EA742" s="269"/>
      <c r="EB742" s="269"/>
      <c r="EC742" s="269"/>
      <c r="ED742" s="269"/>
      <c r="EE742" s="269"/>
      <c r="EF742" s="269"/>
      <c r="EG742" s="269"/>
      <c r="EH742" s="269"/>
      <c r="EI742" s="269"/>
      <c r="EJ742" s="269"/>
      <c r="EK742" s="269"/>
      <c r="EL742" s="269"/>
      <c r="EM742" s="269"/>
      <c r="EN742" s="269"/>
      <c r="EO742" s="269"/>
      <c r="EP742" s="269"/>
      <c r="EQ742" s="269"/>
      <c r="ER742" s="269"/>
      <c r="ES742" s="269"/>
      <c r="ET742" s="269"/>
      <c r="EU742" s="269"/>
      <c r="EV742" s="269"/>
      <c r="EW742" s="269"/>
      <c r="EX742" s="269"/>
      <c r="EY742" s="269"/>
      <c r="EZ742" s="269"/>
      <c r="FA742" s="269"/>
      <c r="FB742" s="269"/>
      <c r="FC742" s="269"/>
      <c r="FD742" s="269"/>
      <c r="FE742" s="269"/>
      <c r="FF742" s="269"/>
      <c r="FG742" s="269"/>
      <c r="FH742" s="269"/>
      <c r="FI742" s="269"/>
      <c r="FJ742" s="269"/>
      <c r="FK742" s="269"/>
      <c r="FL742" s="269"/>
      <c r="FM742" s="269"/>
      <c r="FN742" s="269"/>
      <c r="FO742" s="269"/>
      <c r="FP742" s="269"/>
      <c r="FQ742" s="269"/>
      <c r="FR742" s="269"/>
      <c r="FS742" s="269"/>
      <c r="FT742" s="269"/>
      <c r="FU742" s="269"/>
      <c r="FV742" s="269"/>
      <c r="FW742" s="269"/>
      <c r="FX742" s="269"/>
      <c r="FY742" s="269"/>
      <c r="FZ742" s="269"/>
      <c r="GA742" s="269"/>
      <c r="GB742" s="269"/>
      <c r="GC742" s="269"/>
      <c r="GD742" s="269"/>
      <c r="GE742" s="269"/>
      <c r="GF742" s="269"/>
      <c r="GG742" s="269"/>
      <c r="GH742" s="269"/>
      <c r="GI742" s="269"/>
      <c r="GJ742" s="269"/>
      <c r="GK742" s="269"/>
      <c r="GL742" s="269"/>
      <c r="GM742" s="269"/>
      <c r="GN742" s="269"/>
      <c r="GO742" s="269"/>
      <c r="GP742" s="269"/>
      <c r="GQ742" s="269"/>
      <c r="GR742" s="269"/>
      <c r="GS742" s="269"/>
      <c r="GT742" s="269"/>
      <c r="GU742" s="269"/>
      <c r="GV742" s="269"/>
      <c r="GW742" s="269"/>
      <c r="GX742" s="269"/>
      <c r="GY742" s="269"/>
      <c r="GZ742" s="269"/>
      <c r="HA742" s="269"/>
      <c r="HB742" s="269"/>
      <c r="HC742" s="269"/>
      <c r="HD742" s="269"/>
      <c r="HE742" s="269"/>
      <c r="HF742" s="269"/>
      <c r="HG742" s="269"/>
      <c r="HH742" s="269"/>
      <c r="HI742" s="269"/>
      <c r="HJ742" s="269"/>
      <c r="HK742" s="269"/>
      <c r="HL742" s="269"/>
      <c r="HM742" s="269"/>
      <c r="HN742" s="269"/>
      <c r="HO742" s="269"/>
      <c r="HP742" s="269"/>
      <c r="HQ742" s="269"/>
      <c r="HR742" s="269"/>
      <c r="HS742" s="269"/>
      <c r="HT742" s="269"/>
      <c r="HU742" s="269"/>
      <c r="HV742" s="269"/>
      <c r="HW742" s="269"/>
      <c r="HX742" s="269"/>
      <c r="HY742" s="269"/>
      <c r="HZ742" s="269"/>
      <c r="IA742" s="269"/>
      <c r="IB742" s="269"/>
      <c r="IC742" s="269"/>
      <c r="ID742" s="269"/>
      <c r="IE742" s="269"/>
      <c r="IF742" s="269"/>
      <c r="IG742" s="269"/>
      <c r="IH742" s="269"/>
      <c r="II742" s="269"/>
      <c r="IJ742" s="269"/>
      <c r="IK742" s="269"/>
      <c r="IL742" s="269"/>
      <c r="IM742" s="269"/>
      <c r="IN742" s="269"/>
      <c r="IO742" s="269"/>
      <c r="IP742" s="269"/>
      <c r="IQ742" s="269"/>
      <c r="IR742" s="269"/>
      <c r="IS742" s="269"/>
      <c r="IT742" s="269"/>
      <c r="IU742" s="269"/>
      <c r="IV742" s="269"/>
      <c r="IW742" s="269"/>
      <c r="IX742" s="269"/>
      <c r="IY742" s="269"/>
    </row>
    <row r="743" spans="1:259" s="845" customFormat="1" x14ac:dyDescent="0.2">
      <c r="A743" s="699" t="s">
        <v>1046</v>
      </c>
      <c r="B743" s="760"/>
      <c r="C743" s="700"/>
      <c r="D743" s="700"/>
      <c r="E743" s="701"/>
      <c r="F743" s="915" t="s">
        <v>571</v>
      </c>
      <c r="G743" s="702" t="s">
        <v>1046</v>
      </c>
      <c r="I743" s="846"/>
      <c r="J743" s="846"/>
      <c r="K743" s="486"/>
      <c r="L743" s="244"/>
      <c r="M743" s="847"/>
      <c r="N743" s="847"/>
      <c r="O743" s="244"/>
      <c r="P743" s="847"/>
      <c r="Q743" s="847"/>
      <c r="R743" s="487"/>
      <c r="S743" s="847"/>
      <c r="T743" s="847"/>
      <c r="U743" s="244"/>
      <c r="V743" s="245"/>
      <c r="W743" s="245"/>
      <c r="X743" s="637"/>
      <c r="Y743" s="269"/>
      <c r="Z743" s="269"/>
      <c r="AA743" s="269"/>
      <c r="AB743" s="269"/>
      <c r="AC743" s="269"/>
      <c r="AD743" s="269"/>
      <c r="AE743" s="269"/>
      <c r="AF743" s="269"/>
      <c r="AG743" s="269"/>
      <c r="AH743" s="269"/>
      <c r="AI743" s="269"/>
      <c r="AJ743" s="269"/>
      <c r="AK743" s="269"/>
      <c r="AL743" s="269"/>
      <c r="AM743" s="269"/>
      <c r="AN743" s="269"/>
      <c r="AO743" s="269"/>
      <c r="AP743" s="269"/>
      <c r="AQ743" s="269"/>
      <c r="AR743" s="269"/>
      <c r="AS743" s="269"/>
      <c r="AT743" s="269"/>
      <c r="AU743" s="269"/>
      <c r="AV743" s="269"/>
      <c r="AW743" s="269"/>
      <c r="AX743" s="269"/>
      <c r="AY743" s="269"/>
      <c r="AZ743" s="269"/>
      <c r="BA743" s="269"/>
      <c r="BB743" s="269"/>
      <c r="BC743" s="269"/>
      <c r="BD743" s="269"/>
      <c r="BE743" s="269"/>
      <c r="BF743" s="269"/>
      <c r="BG743" s="269"/>
      <c r="BH743" s="269"/>
      <c r="BI743" s="269"/>
      <c r="BJ743" s="269"/>
      <c r="BK743" s="269"/>
      <c r="BL743" s="269"/>
      <c r="BM743" s="269"/>
      <c r="BN743" s="269"/>
      <c r="BO743" s="269"/>
      <c r="BP743" s="269"/>
      <c r="BQ743" s="269"/>
      <c r="BR743" s="269"/>
      <c r="BS743" s="269"/>
      <c r="BT743" s="269"/>
      <c r="BU743" s="269"/>
      <c r="BV743" s="269"/>
      <c r="BW743" s="269"/>
      <c r="BX743" s="269"/>
      <c r="BY743" s="269"/>
      <c r="BZ743" s="269"/>
      <c r="CA743" s="269"/>
      <c r="CB743" s="269"/>
      <c r="CC743" s="269"/>
      <c r="CD743" s="269"/>
      <c r="CE743" s="269"/>
      <c r="CF743" s="269"/>
      <c r="CG743" s="269"/>
      <c r="CH743" s="269"/>
      <c r="CI743" s="269"/>
      <c r="CJ743" s="269"/>
      <c r="CK743" s="269"/>
      <c r="CL743" s="269"/>
      <c r="CM743" s="269"/>
      <c r="CN743" s="269"/>
      <c r="CO743" s="269"/>
      <c r="CP743" s="269"/>
      <c r="CQ743" s="269"/>
      <c r="CR743" s="269"/>
      <c r="CS743" s="269"/>
      <c r="CT743" s="269"/>
      <c r="CU743" s="269"/>
      <c r="CV743" s="269"/>
      <c r="CW743" s="269"/>
      <c r="CX743" s="269"/>
      <c r="CY743" s="269"/>
      <c r="CZ743" s="269"/>
      <c r="DA743" s="269"/>
      <c r="DB743" s="269"/>
      <c r="DC743" s="269"/>
      <c r="DD743" s="269"/>
      <c r="DE743" s="269"/>
      <c r="DF743" s="269"/>
      <c r="DG743" s="269"/>
      <c r="DH743" s="269"/>
      <c r="DI743" s="269"/>
      <c r="DJ743" s="269"/>
      <c r="DK743" s="269"/>
      <c r="DL743" s="269"/>
      <c r="DM743" s="269"/>
      <c r="DN743" s="269"/>
      <c r="DO743" s="269"/>
      <c r="DP743" s="269"/>
      <c r="DQ743" s="269"/>
      <c r="DR743" s="269"/>
      <c r="DS743" s="269"/>
      <c r="DT743" s="269"/>
      <c r="DU743" s="269"/>
      <c r="DV743" s="269"/>
      <c r="DW743" s="269"/>
      <c r="DX743" s="269"/>
      <c r="DY743" s="269"/>
      <c r="DZ743" s="269"/>
      <c r="EA743" s="269"/>
      <c r="EB743" s="269"/>
      <c r="EC743" s="269"/>
      <c r="ED743" s="269"/>
      <c r="EE743" s="269"/>
      <c r="EF743" s="269"/>
      <c r="EG743" s="269"/>
      <c r="EH743" s="269"/>
      <c r="EI743" s="269"/>
      <c r="EJ743" s="269"/>
      <c r="EK743" s="269"/>
      <c r="EL743" s="269"/>
      <c r="EM743" s="269"/>
      <c r="EN743" s="269"/>
      <c r="EO743" s="269"/>
      <c r="EP743" s="269"/>
      <c r="EQ743" s="269"/>
      <c r="ER743" s="269"/>
      <c r="ES743" s="269"/>
      <c r="ET743" s="269"/>
      <c r="EU743" s="269"/>
      <c r="EV743" s="269"/>
      <c r="EW743" s="269"/>
      <c r="EX743" s="269"/>
      <c r="EY743" s="269"/>
      <c r="EZ743" s="269"/>
      <c r="FA743" s="269"/>
      <c r="FB743" s="269"/>
      <c r="FC743" s="269"/>
      <c r="FD743" s="269"/>
      <c r="FE743" s="269"/>
      <c r="FF743" s="269"/>
      <c r="FG743" s="269"/>
      <c r="FH743" s="269"/>
      <c r="FI743" s="269"/>
      <c r="FJ743" s="269"/>
      <c r="FK743" s="269"/>
      <c r="FL743" s="269"/>
      <c r="FM743" s="269"/>
      <c r="FN743" s="269"/>
      <c r="FO743" s="269"/>
      <c r="FP743" s="269"/>
      <c r="FQ743" s="269"/>
      <c r="FR743" s="269"/>
      <c r="FS743" s="269"/>
      <c r="FT743" s="269"/>
      <c r="FU743" s="269"/>
      <c r="FV743" s="269"/>
      <c r="FW743" s="269"/>
      <c r="FX743" s="269"/>
      <c r="FY743" s="269"/>
      <c r="FZ743" s="269"/>
      <c r="GA743" s="269"/>
      <c r="GB743" s="269"/>
      <c r="GC743" s="269"/>
      <c r="GD743" s="269"/>
      <c r="GE743" s="269"/>
      <c r="GF743" s="269"/>
      <c r="GG743" s="269"/>
      <c r="GH743" s="269"/>
      <c r="GI743" s="269"/>
      <c r="GJ743" s="269"/>
      <c r="GK743" s="269"/>
      <c r="GL743" s="269"/>
      <c r="GM743" s="269"/>
      <c r="GN743" s="269"/>
      <c r="GO743" s="269"/>
      <c r="GP743" s="269"/>
      <c r="GQ743" s="269"/>
      <c r="GR743" s="269"/>
      <c r="GS743" s="269"/>
      <c r="GT743" s="269"/>
      <c r="GU743" s="269"/>
      <c r="GV743" s="269"/>
      <c r="GW743" s="269"/>
      <c r="GX743" s="269"/>
      <c r="GY743" s="269"/>
      <c r="GZ743" s="269"/>
      <c r="HA743" s="269"/>
      <c r="HB743" s="269"/>
      <c r="HC743" s="269"/>
      <c r="HD743" s="269"/>
      <c r="HE743" s="269"/>
      <c r="HF743" s="269"/>
      <c r="HG743" s="269"/>
      <c r="HH743" s="269"/>
      <c r="HI743" s="269"/>
      <c r="HJ743" s="269"/>
      <c r="HK743" s="269"/>
      <c r="HL743" s="269"/>
      <c r="HM743" s="269"/>
      <c r="HN743" s="269"/>
      <c r="HO743" s="269"/>
      <c r="HP743" s="269"/>
      <c r="HQ743" s="269"/>
      <c r="HR743" s="269"/>
      <c r="HS743" s="269"/>
      <c r="HT743" s="269"/>
      <c r="HU743" s="269"/>
      <c r="HV743" s="269"/>
      <c r="HW743" s="269"/>
      <c r="HX743" s="269"/>
      <c r="HY743" s="269"/>
      <c r="HZ743" s="269"/>
      <c r="IA743" s="269"/>
      <c r="IB743" s="269"/>
      <c r="IC743" s="269"/>
      <c r="ID743" s="269"/>
      <c r="IE743" s="269"/>
      <c r="IF743" s="269"/>
      <c r="IG743" s="269"/>
      <c r="IH743" s="269"/>
      <c r="II743" s="269"/>
      <c r="IJ743" s="269"/>
      <c r="IK743" s="269"/>
      <c r="IL743" s="269"/>
      <c r="IM743" s="269"/>
      <c r="IN743" s="269"/>
      <c r="IO743" s="269"/>
      <c r="IP743" s="269"/>
      <c r="IQ743" s="269"/>
      <c r="IR743" s="269"/>
      <c r="IS743" s="269"/>
      <c r="IT743" s="269"/>
      <c r="IU743" s="269"/>
      <c r="IV743" s="269"/>
      <c r="IW743" s="269"/>
      <c r="IX743" s="269"/>
      <c r="IY743" s="269"/>
    </row>
    <row r="744" spans="1:259" ht="25.5" x14ac:dyDescent="0.2">
      <c r="A744" s="703" t="s">
        <v>1017</v>
      </c>
      <c r="B744" s="762"/>
      <c r="C744" s="690"/>
      <c r="D744" s="690">
        <v>76.31247137520505</v>
      </c>
      <c r="E744" s="689">
        <v>86.2330926539817</v>
      </c>
      <c r="F744" s="915" t="s">
        <v>571</v>
      </c>
      <c r="G744" s="707" t="s">
        <v>1017</v>
      </c>
      <c r="H744"/>
    </row>
    <row r="745" spans="1:259" ht="25.5" x14ac:dyDescent="0.2">
      <c r="A745" s="703" t="s">
        <v>1047</v>
      </c>
      <c r="B745" s="762"/>
      <c r="C745" s="690"/>
      <c r="D745" s="690">
        <v>22.004147774850676</v>
      </c>
      <c r="E745" s="689">
        <v>24.864686985581262</v>
      </c>
      <c r="F745" s="915" t="s">
        <v>571</v>
      </c>
      <c r="G745" s="707" t="s">
        <v>1047</v>
      </c>
      <c r="H745"/>
    </row>
    <row r="746" spans="1:259" s="848" customFormat="1" ht="15.75" thickBot="1" x14ac:dyDescent="0.25">
      <c r="A746" s="710" t="s">
        <v>1018</v>
      </c>
      <c r="B746" s="767"/>
      <c r="C746" s="737"/>
      <c r="D746" s="737">
        <v>2.1933895734778535</v>
      </c>
      <c r="E746" s="738">
        <v>2.4785302180299742</v>
      </c>
      <c r="F746" s="916" t="s">
        <v>571</v>
      </c>
      <c r="G746" s="713" t="s">
        <v>1018</v>
      </c>
      <c r="I746" s="485"/>
      <c r="J746" s="485"/>
      <c r="K746" s="849"/>
      <c r="L746" s="164"/>
      <c r="M746" s="243"/>
      <c r="N746" s="243"/>
      <c r="O746" s="164"/>
      <c r="P746" s="243"/>
      <c r="Q746" s="243"/>
      <c r="R746" s="850"/>
      <c r="S746" s="243"/>
      <c r="T746" s="243"/>
      <c r="U746" s="164"/>
      <c r="V746" s="246"/>
      <c r="W746" s="246"/>
      <c r="X746" s="247"/>
      <c r="Y746" s="248"/>
      <c r="Z746" s="248"/>
      <c r="AA746" s="248"/>
      <c r="AB746" s="248"/>
      <c r="AC746" s="248"/>
      <c r="AD746" s="248"/>
      <c r="AE746" s="248"/>
      <c r="AF746" s="248"/>
      <c r="AG746" s="248"/>
      <c r="AH746" s="248"/>
      <c r="AI746" s="248"/>
      <c r="AJ746" s="248"/>
      <c r="AK746" s="248"/>
      <c r="AL746" s="248"/>
      <c r="AM746" s="248"/>
      <c r="AN746" s="248"/>
      <c r="AO746" s="248"/>
      <c r="AP746" s="248"/>
      <c r="AQ746" s="248"/>
      <c r="AR746" s="248"/>
      <c r="AS746" s="248"/>
      <c r="AT746" s="248"/>
      <c r="AU746" s="248"/>
      <c r="AV746" s="248"/>
      <c r="AW746" s="248"/>
      <c r="AX746" s="248"/>
      <c r="AY746" s="248"/>
      <c r="AZ746" s="248"/>
      <c r="BA746" s="248"/>
      <c r="BB746" s="248"/>
      <c r="BC746" s="248"/>
      <c r="BD746" s="248"/>
      <c r="BE746" s="248"/>
      <c r="BF746" s="248"/>
      <c r="BG746" s="248"/>
      <c r="BH746" s="248"/>
      <c r="BI746" s="248"/>
      <c r="BJ746" s="248"/>
      <c r="BK746" s="248"/>
      <c r="BL746" s="248"/>
      <c r="BM746" s="248"/>
      <c r="BN746" s="248"/>
      <c r="BO746" s="248"/>
      <c r="BP746" s="248"/>
      <c r="BQ746" s="248"/>
      <c r="BR746" s="248"/>
      <c r="BS746" s="248"/>
      <c r="BT746" s="248"/>
      <c r="BU746" s="248"/>
      <c r="BV746" s="248"/>
      <c r="BW746" s="248"/>
      <c r="BX746" s="248"/>
      <c r="BY746" s="248"/>
      <c r="BZ746" s="248"/>
      <c r="CA746" s="248"/>
      <c r="CB746" s="248"/>
      <c r="CC746" s="248"/>
      <c r="CD746" s="248"/>
      <c r="CE746" s="248"/>
      <c r="CF746" s="248"/>
      <c r="CG746" s="248"/>
      <c r="CH746" s="248"/>
      <c r="CI746" s="248"/>
      <c r="CJ746" s="248"/>
      <c r="CK746" s="248"/>
      <c r="CL746" s="248"/>
      <c r="CM746" s="248"/>
      <c r="CN746" s="248"/>
      <c r="CO746" s="248"/>
      <c r="CP746" s="248"/>
      <c r="CQ746" s="248"/>
      <c r="CR746" s="248"/>
      <c r="CS746" s="248"/>
      <c r="CT746" s="248"/>
      <c r="CU746" s="248"/>
      <c r="CV746" s="248"/>
      <c r="CW746" s="248"/>
      <c r="CX746" s="248"/>
      <c r="CY746" s="248"/>
      <c r="CZ746" s="248"/>
      <c r="DA746" s="248"/>
      <c r="DB746" s="248"/>
      <c r="DC746" s="248"/>
      <c r="DD746" s="248"/>
      <c r="DE746" s="248"/>
      <c r="DF746" s="248"/>
      <c r="DG746" s="248"/>
      <c r="DH746" s="248"/>
      <c r="DI746" s="248"/>
      <c r="DJ746" s="248"/>
      <c r="DK746" s="248"/>
      <c r="DL746" s="248"/>
      <c r="DM746" s="248"/>
      <c r="DN746" s="248"/>
      <c r="DO746" s="248"/>
      <c r="DP746" s="248"/>
      <c r="DQ746" s="248"/>
      <c r="DR746" s="248"/>
      <c r="DS746" s="248"/>
      <c r="DT746" s="248"/>
      <c r="DU746" s="248"/>
      <c r="DV746" s="248"/>
      <c r="DW746" s="248"/>
      <c r="DX746" s="248"/>
      <c r="DY746" s="248"/>
      <c r="DZ746" s="248"/>
      <c r="EA746" s="248"/>
      <c r="EB746" s="248"/>
      <c r="EC746" s="248"/>
      <c r="ED746" s="248"/>
      <c r="EE746" s="248"/>
      <c r="EF746" s="248"/>
      <c r="EG746" s="248"/>
      <c r="EH746" s="248"/>
      <c r="EI746" s="248"/>
      <c r="EJ746" s="248"/>
      <c r="EK746" s="248"/>
      <c r="EL746" s="248"/>
      <c r="EM746" s="248"/>
      <c r="EN746" s="248"/>
      <c r="EO746" s="248"/>
      <c r="EP746" s="248"/>
      <c r="EQ746" s="248"/>
      <c r="ER746" s="248"/>
      <c r="ES746" s="248"/>
      <c r="ET746" s="248"/>
      <c r="EU746" s="248"/>
      <c r="EV746" s="248"/>
      <c r="EW746" s="248"/>
      <c r="EX746" s="248"/>
      <c r="EY746" s="248"/>
      <c r="EZ746" s="248"/>
      <c r="FA746" s="248"/>
      <c r="FB746" s="248"/>
      <c r="FC746" s="248"/>
      <c r="FD746" s="248"/>
      <c r="FE746" s="248"/>
      <c r="FF746" s="248"/>
      <c r="FG746" s="248"/>
      <c r="FH746" s="248"/>
      <c r="FI746" s="248"/>
      <c r="FJ746" s="248"/>
      <c r="FK746" s="248"/>
      <c r="FL746" s="248"/>
      <c r="FM746" s="248"/>
      <c r="FN746" s="248"/>
      <c r="FO746" s="248"/>
      <c r="FP746" s="248"/>
      <c r="FQ746" s="248"/>
      <c r="FR746" s="248"/>
      <c r="FS746" s="248"/>
      <c r="FT746" s="248"/>
      <c r="FU746" s="248"/>
      <c r="FV746" s="248"/>
      <c r="FW746" s="248"/>
      <c r="FX746" s="248"/>
      <c r="FY746" s="248"/>
      <c r="FZ746" s="248"/>
      <c r="GA746" s="248"/>
      <c r="GB746" s="248"/>
      <c r="GC746" s="248"/>
      <c r="GD746" s="248"/>
      <c r="GE746" s="248"/>
      <c r="GF746" s="248"/>
      <c r="GG746" s="248"/>
      <c r="GH746" s="248"/>
      <c r="GI746" s="248"/>
      <c r="GJ746" s="248"/>
      <c r="GK746" s="248"/>
      <c r="GL746" s="248"/>
      <c r="GM746" s="248"/>
      <c r="GN746" s="248"/>
      <c r="GO746" s="248"/>
      <c r="GP746" s="248"/>
      <c r="GQ746" s="248"/>
      <c r="GR746" s="248"/>
      <c r="GS746" s="248"/>
      <c r="GT746" s="248"/>
      <c r="GU746" s="248"/>
      <c r="GV746" s="248"/>
      <c r="GW746" s="248"/>
      <c r="GX746" s="248"/>
      <c r="GY746" s="248"/>
      <c r="GZ746" s="248"/>
      <c r="HA746" s="248"/>
      <c r="HB746" s="248"/>
      <c r="HC746" s="248"/>
      <c r="HD746" s="248"/>
      <c r="HE746" s="248"/>
      <c r="HF746" s="248"/>
      <c r="HG746" s="248"/>
      <c r="HH746" s="248"/>
      <c r="HI746" s="248"/>
      <c r="HJ746" s="248"/>
      <c r="HK746" s="248"/>
      <c r="HL746" s="248"/>
      <c r="HM746" s="248"/>
      <c r="HN746" s="248"/>
      <c r="HO746" s="248"/>
      <c r="HP746" s="248"/>
      <c r="HQ746" s="248"/>
      <c r="HR746" s="248"/>
      <c r="HS746" s="248"/>
      <c r="HT746" s="248"/>
      <c r="HU746" s="248"/>
      <c r="HV746" s="248"/>
      <c r="HW746" s="248"/>
      <c r="HX746" s="248"/>
      <c r="HY746" s="248"/>
      <c r="HZ746" s="248"/>
      <c r="IA746" s="248"/>
      <c r="IB746" s="248"/>
      <c r="IC746" s="248"/>
      <c r="ID746" s="248"/>
      <c r="IE746" s="248"/>
      <c r="IF746" s="248"/>
      <c r="IG746" s="248"/>
      <c r="IH746" s="248"/>
      <c r="II746" s="248"/>
      <c r="IJ746" s="248"/>
      <c r="IK746" s="248"/>
      <c r="IL746" s="248"/>
      <c r="IM746" s="248"/>
      <c r="IN746" s="248"/>
      <c r="IO746" s="248"/>
      <c r="IP746" s="248"/>
      <c r="IQ746" s="248"/>
      <c r="IR746" s="248"/>
      <c r="IS746" s="248"/>
      <c r="IT746" s="248"/>
      <c r="IU746" s="248"/>
      <c r="IV746" s="248"/>
      <c r="IW746" s="248"/>
      <c r="IX746" s="248"/>
      <c r="IY746" s="248"/>
    </row>
    <row r="747" spans="1:259" x14ac:dyDescent="0.2">
      <c r="A747" s="739"/>
      <c r="B747" s="740"/>
      <c r="C747" s="740"/>
      <c r="D747" s="740"/>
      <c r="E747" s="740"/>
      <c r="F747" s="740"/>
      <c r="G747" s="741"/>
      <c r="H747"/>
    </row>
    <row r="748" spans="1:259" s="845" customFormat="1" x14ac:dyDescent="0.2">
      <c r="A748" s="699" t="s">
        <v>1048</v>
      </c>
      <c r="B748" s="760"/>
      <c r="C748" s="700"/>
      <c r="D748" s="700"/>
      <c r="E748" s="701"/>
      <c r="F748" s="915" t="s">
        <v>571</v>
      </c>
      <c r="G748" s="742" t="s">
        <v>1048</v>
      </c>
      <c r="I748" s="846"/>
      <c r="J748" s="846"/>
      <c r="K748" s="486"/>
      <c r="L748" s="244"/>
      <c r="M748" s="847"/>
      <c r="N748" s="847"/>
      <c r="O748" s="244"/>
      <c r="P748" s="847"/>
      <c r="Q748" s="847"/>
      <c r="R748" s="487"/>
      <c r="S748" s="847"/>
      <c r="T748" s="847"/>
      <c r="U748" s="244"/>
      <c r="V748" s="245"/>
      <c r="W748" s="245"/>
      <c r="X748" s="637"/>
      <c r="Y748" s="269"/>
      <c r="Z748" s="269"/>
      <c r="AA748" s="269"/>
      <c r="AB748" s="269"/>
      <c r="AC748" s="269"/>
      <c r="AD748" s="269"/>
      <c r="AE748" s="269"/>
      <c r="AF748" s="269"/>
      <c r="AG748" s="269"/>
      <c r="AH748" s="269"/>
      <c r="AI748" s="269"/>
      <c r="AJ748" s="269"/>
      <c r="AK748" s="269"/>
      <c r="AL748" s="269"/>
      <c r="AM748" s="269"/>
      <c r="AN748" s="269"/>
      <c r="AO748" s="269"/>
      <c r="AP748" s="269"/>
      <c r="AQ748" s="269"/>
      <c r="AR748" s="269"/>
      <c r="AS748" s="269"/>
      <c r="AT748" s="269"/>
      <c r="AU748" s="269"/>
      <c r="AV748" s="269"/>
      <c r="AW748" s="269"/>
      <c r="AX748" s="269"/>
      <c r="AY748" s="269"/>
      <c r="AZ748" s="269"/>
      <c r="BA748" s="269"/>
      <c r="BB748" s="269"/>
      <c r="BC748" s="269"/>
      <c r="BD748" s="269"/>
      <c r="BE748" s="269"/>
      <c r="BF748" s="269"/>
      <c r="BG748" s="269"/>
      <c r="BH748" s="269"/>
      <c r="BI748" s="269"/>
      <c r="BJ748" s="269"/>
      <c r="BK748" s="269"/>
      <c r="BL748" s="269"/>
      <c r="BM748" s="269"/>
      <c r="BN748" s="269"/>
      <c r="BO748" s="269"/>
      <c r="BP748" s="269"/>
      <c r="BQ748" s="269"/>
      <c r="BR748" s="269"/>
      <c r="BS748" s="269"/>
      <c r="BT748" s="269"/>
      <c r="BU748" s="269"/>
      <c r="BV748" s="269"/>
      <c r="BW748" s="269"/>
      <c r="BX748" s="269"/>
      <c r="BY748" s="269"/>
      <c r="BZ748" s="269"/>
      <c r="CA748" s="269"/>
      <c r="CB748" s="269"/>
      <c r="CC748" s="269"/>
      <c r="CD748" s="269"/>
      <c r="CE748" s="269"/>
      <c r="CF748" s="269"/>
      <c r="CG748" s="269"/>
      <c r="CH748" s="269"/>
      <c r="CI748" s="269"/>
      <c r="CJ748" s="269"/>
      <c r="CK748" s="269"/>
      <c r="CL748" s="269"/>
      <c r="CM748" s="269"/>
      <c r="CN748" s="269"/>
      <c r="CO748" s="269"/>
      <c r="CP748" s="269"/>
      <c r="CQ748" s="269"/>
      <c r="CR748" s="269"/>
      <c r="CS748" s="269"/>
      <c r="CT748" s="269"/>
      <c r="CU748" s="269"/>
      <c r="CV748" s="269"/>
      <c r="CW748" s="269"/>
      <c r="CX748" s="269"/>
      <c r="CY748" s="269"/>
      <c r="CZ748" s="269"/>
      <c r="DA748" s="269"/>
      <c r="DB748" s="269"/>
      <c r="DC748" s="269"/>
      <c r="DD748" s="269"/>
      <c r="DE748" s="269"/>
      <c r="DF748" s="269"/>
      <c r="DG748" s="269"/>
      <c r="DH748" s="269"/>
      <c r="DI748" s="269"/>
      <c r="DJ748" s="269"/>
      <c r="DK748" s="269"/>
      <c r="DL748" s="269"/>
      <c r="DM748" s="269"/>
      <c r="DN748" s="269"/>
      <c r="DO748" s="269"/>
      <c r="DP748" s="269"/>
      <c r="DQ748" s="269"/>
      <c r="DR748" s="269"/>
      <c r="DS748" s="269"/>
      <c r="DT748" s="269"/>
      <c r="DU748" s="269"/>
      <c r="DV748" s="269"/>
      <c r="DW748" s="269"/>
      <c r="DX748" s="269"/>
      <c r="DY748" s="269"/>
      <c r="DZ748" s="269"/>
      <c r="EA748" s="269"/>
      <c r="EB748" s="269"/>
      <c r="EC748" s="269"/>
      <c r="ED748" s="269"/>
      <c r="EE748" s="269"/>
      <c r="EF748" s="269"/>
      <c r="EG748" s="269"/>
      <c r="EH748" s="269"/>
      <c r="EI748" s="269"/>
      <c r="EJ748" s="269"/>
      <c r="EK748" s="269"/>
      <c r="EL748" s="269"/>
      <c r="EM748" s="269"/>
      <c r="EN748" s="269"/>
      <c r="EO748" s="269"/>
      <c r="EP748" s="269"/>
      <c r="EQ748" s="269"/>
      <c r="ER748" s="269"/>
      <c r="ES748" s="269"/>
      <c r="ET748" s="269"/>
      <c r="EU748" s="269"/>
      <c r="EV748" s="269"/>
      <c r="EW748" s="269"/>
      <c r="EX748" s="269"/>
      <c r="EY748" s="269"/>
      <c r="EZ748" s="269"/>
      <c r="FA748" s="269"/>
      <c r="FB748" s="269"/>
      <c r="FC748" s="269"/>
      <c r="FD748" s="269"/>
      <c r="FE748" s="269"/>
      <c r="FF748" s="269"/>
      <c r="FG748" s="269"/>
      <c r="FH748" s="269"/>
      <c r="FI748" s="269"/>
      <c r="FJ748" s="269"/>
      <c r="FK748" s="269"/>
      <c r="FL748" s="269"/>
      <c r="FM748" s="269"/>
      <c r="FN748" s="269"/>
      <c r="FO748" s="269"/>
      <c r="FP748" s="269"/>
      <c r="FQ748" s="269"/>
      <c r="FR748" s="269"/>
      <c r="FS748" s="269"/>
      <c r="FT748" s="269"/>
      <c r="FU748" s="269"/>
      <c r="FV748" s="269"/>
      <c r="FW748" s="269"/>
      <c r="FX748" s="269"/>
      <c r="FY748" s="269"/>
      <c r="FZ748" s="269"/>
      <c r="GA748" s="269"/>
      <c r="GB748" s="269"/>
      <c r="GC748" s="269"/>
      <c r="GD748" s="269"/>
      <c r="GE748" s="269"/>
      <c r="GF748" s="269"/>
      <c r="GG748" s="269"/>
      <c r="GH748" s="269"/>
      <c r="GI748" s="269"/>
      <c r="GJ748" s="269"/>
      <c r="GK748" s="269"/>
      <c r="GL748" s="269"/>
      <c r="GM748" s="269"/>
      <c r="GN748" s="269"/>
      <c r="GO748" s="269"/>
      <c r="GP748" s="269"/>
      <c r="GQ748" s="269"/>
      <c r="GR748" s="269"/>
      <c r="GS748" s="269"/>
      <c r="GT748" s="269"/>
      <c r="GU748" s="269"/>
      <c r="GV748" s="269"/>
      <c r="GW748" s="269"/>
      <c r="GX748" s="269"/>
      <c r="GY748" s="269"/>
      <c r="GZ748" s="269"/>
      <c r="HA748" s="269"/>
      <c r="HB748" s="269"/>
      <c r="HC748" s="269"/>
      <c r="HD748" s="269"/>
      <c r="HE748" s="269"/>
      <c r="HF748" s="269"/>
      <c r="HG748" s="269"/>
      <c r="HH748" s="269"/>
      <c r="HI748" s="269"/>
      <c r="HJ748" s="269"/>
      <c r="HK748" s="269"/>
      <c r="HL748" s="269"/>
      <c r="HM748" s="269"/>
      <c r="HN748" s="269"/>
      <c r="HO748" s="269"/>
      <c r="HP748" s="269"/>
      <c r="HQ748" s="269"/>
      <c r="HR748" s="269"/>
      <c r="HS748" s="269"/>
      <c r="HT748" s="269"/>
      <c r="HU748" s="269"/>
      <c r="HV748" s="269"/>
      <c r="HW748" s="269"/>
      <c r="HX748" s="269"/>
      <c r="HY748" s="269"/>
      <c r="HZ748" s="269"/>
      <c r="IA748" s="269"/>
      <c r="IB748" s="269"/>
      <c r="IC748" s="269"/>
      <c r="ID748" s="269"/>
      <c r="IE748" s="269"/>
      <c r="IF748" s="269"/>
      <c r="IG748" s="269"/>
      <c r="IH748" s="269"/>
      <c r="II748" s="269"/>
      <c r="IJ748" s="269"/>
      <c r="IK748" s="269"/>
      <c r="IL748" s="269"/>
      <c r="IM748" s="269"/>
      <c r="IN748" s="269"/>
      <c r="IO748" s="269"/>
      <c r="IP748" s="269"/>
      <c r="IQ748" s="269"/>
      <c r="IR748" s="269"/>
      <c r="IS748" s="269"/>
      <c r="IT748" s="269"/>
      <c r="IU748" s="269"/>
      <c r="IV748" s="269"/>
      <c r="IW748" s="269"/>
      <c r="IX748" s="269"/>
      <c r="IY748" s="269"/>
    </row>
    <row r="749" spans="1:259" s="845" customFormat="1" ht="38.25" x14ac:dyDescent="0.2">
      <c r="A749" s="699" t="s">
        <v>1049</v>
      </c>
      <c r="B749" s="760"/>
      <c r="C749" s="700"/>
      <c r="D749" s="700"/>
      <c r="E749" s="701"/>
      <c r="F749" s="915" t="s">
        <v>571</v>
      </c>
      <c r="G749" s="742" t="s">
        <v>1049</v>
      </c>
      <c r="H749" s="853"/>
      <c r="I749" s="846"/>
      <c r="J749" s="846"/>
      <c r="K749" s="486"/>
      <c r="L749" s="244"/>
      <c r="M749" s="847"/>
      <c r="N749" s="847"/>
      <c r="O749" s="244"/>
      <c r="P749" s="847"/>
      <c r="Q749" s="847"/>
      <c r="R749" s="487"/>
      <c r="S749" s="847"/>
      <c r="T749" s="847"/>
      <c r="U749" s="244"/>
      <c r="V749" s="245"/>
      <c r="W749" s="245"/>
      <c r="X749" s="637"/>
      <c r="Y749" s="269"/>
      <c r="Z749" s="269"/>
      <c r="AA749" s="269"/>
      <c r="AB749" s="269"/>
      <c r="AC749" s="269"/>
      <c r="AD749" s="269"/>
      <c r="AE749" s="269"/>
      <c r="AF749" s="269"/>
      <c r="AG749" s="269"/>
      <c r="AH749" s="269"/>
      <c r="AI749" s="269"/>
      <c r="AJ749" s="269"/>
      <c r="AK749" s="269"/>
      <c r="AL749" s="269"/>
      <c r="AM749" s="269"/>
      <c r="AN749" s="269"/>
      <c r="AO749" s="269"/>
      <c r="AP749" s="269"/>
      <c r="AQ749" s="269"/>
      <c r="AR749" s="269"/>
      <c r="AS749" s="269"/>
      <c r="AT749" s="269"/>
      <c r="AU749" s="269"/>
      <c r="AV749" s="269"/>
      <c r="AW749" s="269"/>
      <c r="AX749" s="269"/>
      <c r="AY749" s="269"/>
      <c r="AZ749" s="269"/>
      <c r="BA749" s="269"/>
      <c r="BB749" s="269"/>
      <c r="BC749" s="269"/>
      <c r="BD749" s="269"/>
      <c r="BE749" s="269"/>
      <c r="BF749" s="269"/>
      <c r="BG749" s="269"/>
      <c r="BH749" s="269"/>
      <c r="BI749" s="269"/>
      <c r="BJ749" s="269"/>
      <c r="BK749" s="269"/>
      <c r="BL749" s="269"/>
      <c r="BM749" s="269"/>
      <c r="BN749" s="269"/>
      <c r="BO749" s="269"/>
      <c r="BP749" s="269"/>
      <c r="BQ749" s="269"/>
      <c r="BR749" s="269"/>
      <c r="BS749" s="269"/>
      <c r="BT749" s="269"/>
      <c r="BU749" s="269"/>
      <c r="BV749" s="269"/>
      <c r="BW749" s="269"/>
      <c r="BX749" s="269"/>
      <c r="BY749" s="269"/>
      <c r="BZ749" s="269"/>
      <c r="CA749" s="269"/>
      <c r="CB749" s="269"/>
      <c r="CC749" s="269"/>
      <c r="CD749" s="269"/>
      <c r="CE749" s="269"/>
      <c r="CF749" s="269"/>
      <c r="CG749" s="269"/>
      <c r="CH749" s="269"/>
      <c r="CI749" s="269"/>
      <c r="CJ749" s="269"/>
      <c r="CK749" s="269"/>
      <c r="CL749" s="269"/>
      <c r="CM749" s="269"/>
      <c r="CN749" s="269"/>
      <c r="CO749" s="269"/>
      <c r="CP749" s="269"/>
      <c r="CQ749" s="269"/>
      <c r="CR749" s="269"/>
      <c r="CS749" s="269"/>
      <c r="CT749" s="269"/>
      <c r="CU749" s="269"/>
      <c r="CV749" s="269"/>
      <c r="CW749" s="269"/>
      <c r="CX749" s="269"/>
      <c r="CY749" s="269"/>
      <c r="CZ749" s="269"/>
      <c r="DA749" s="269"/>
      <c r="DB749" s="269"/>
      <c r="DC749" s="269"/>
      <c r="DD749" s="269"/>
      <c r="DE749" s="269"/>
      <c r="DF749" s="269"/>
      <c r="DG749" s="269"/>
      <c r="DH749" s="269"/>
      <c r="DI749" s="269"/>
      <c r="DJ749" s="269"/>
      <c r="DK749" s="269"/>
      <c r="DL749" s="269"/>
      <c r="DM749" s="269"/>
      <c r="DN749" s="269"/>
      <c r="DO749" s="269"/>
      <c r="DP749" s="269"/>
      <c r="DQ749" s="269"/>
      <c r="DR749" s="269"/>
      <c r="DS749" s="269"/>
      <c r="DT749" s="269"/>
      <c r="DU749" s="269"/>
      <c r="DV749" s="269"/>
      <c r="DW749" s="269"/>
      <c r="DX749" s="269"/>
      <c r="DY749" s="269"/>
      <c r="DZ749" s="269"/>
      <c r="EA749" s="269"/>
      <c r="EB749" s="269"/>
      <c r="EC749" s="269"/>
      <c r="ED749" s="269"/>
      <c r="EE749" s="269"/>
      <c r="EF749" s="269"/>
      <c r="EG749" s="269"/>
      <c r="EH749" s="269"/>
      <c r="EI749" s="269"/>
      <c r="EJ749" s="269"/>
      <c r="EK749" s="269"/>
      <c r="EL749" s="269"/>
      <c r="EM749" s="269"/>
      <c r="EN749" s="269"/>
      <c r="EO749" s="269"/>
      <c r="EP749" s="269"/>
      <c r="EQ749" s="269"/>
      <c r="ER749" s="269"/>
      <c r="ES749" s="269"/>
      <c r="ET749" s="269"/>
      <c r="EU749" s="269"/>
      <c r="EV749" s="269"/>
      <c r="EW749" s="269"/>
      <c r="EX749" s="269"/>
      <c r="EY749" s="269"/>
      <c r="EZ749" s="269"/>
      <c r="FA749" s="269"/>
      <c r="FB749" s="269"/>
      <c r="FC749" s="269"/>
      <c r="FD749" s="269"/>
      <c r="FE749" s="269"/>
      <c r="FF749" s="269"/>
      <c r="FG749" s="269"/>
      <c r="FH749" s="269"/>
      <c r="FI749" s="269"/>
      <c r="FJ749" s="269"/>
      <c r="FK749" s="269"/>
      <c r="FL749" s="269"/>
      <c r="FM749" s="269"/>
      <c r="FN749" s="269"/>
      <c r="FO749" s="269"/>
      <c r="FP749" s="269"/>
      <c r="FQ749" s="269"/>
      <c r="FR749" s="269"/>
      <c r="FS749" s="269"/>
      <c r="FT749" s="269"/>
      <c r="FU749" s="269"/>
      <c r="FV749" s="269"/>
      <c r="FW749" s="269"/>
      <c r="FX749" s="269"/>
      <c r="FY749" s="269"/>
      <c r="FZ749" s="269"/>
      <c r="GA749" s="269"/>
      <c r="GB749" s="269"/>
      <c r="GC749" s="269"/>
      <c r="GD749" s="269"/>
      <c r="GE749" s="269"/>
      <c r="GF749" s="269"/>
      <c r="GG749" s="269"/>
      <c r="GH749" s="269"/>
      <c r="GI749" s="269"/>
      <c r="GJ749" s="269"/>
      <c r="GK749" s="269"/>
      <c r="GL749" s="269"/>
      <c r="GM749" s="269"/>
      <c r="GN749" s="269"/>
      <c r="GO749" s="269"/>
      <c r="GP749" s="269"/>
      <c r="GQ749" s="269"/>
      <c r="GR749" s="269"/>
      <c r="GS749" s="269"/>
      <c r="GT749" s="269"/>
      <c r="GU749" s="269"/>
      <c r="GV749" s="269"/>
      <c r="GW749" s="269"/>
      <c r="GX749" s="269"/>
      <c r="GY749" s="269"/>
      <c r="GZ749" s="269"/>
      <c r="HA749" s="269"/>
      <c r="HB749" s="269"/>
      <c r="HC749" s="269"/>
      <c r="HD749" s="269"/>
      <c r="HE749" s="269"/>
      <c r="HF749" s="269"/>
      <c r="HG749" s="269"/>
      <c r="HH749" s="269"/>
      <c r="HI749" s="269"/>
      <c r="HJ749" s="269"/>
      <c r="HK749" s="269"/>
      <c r="HL749" s="269"/>
      <c r="HM749" s="269"/>
      <c r="HN749" s="269"/>
      <c r="HO749" s="269"/>
      <c r="HP749" s="269"/>
      <c r="HQ749" s="269"/>
      <c r="HR749" s="269"/>
      <c r="HS749" s="269"/>
      <c r="HT749" s="269"/>
      <c r="HU749" s="269"/>
      <c r="HV749" s="269"/>
      <c r="HW749" s="269"/>
      <c r="HX749" s="269"/>
      <c r="HY749" s="269"/>
      <c r="HZ749" s="269"/>
      <c r="IA749" s="269"/>
      <c r="IB749" s="269"/>
      <c r="IC749" s="269"/>
      <c r="ID749" s="269"/>
      <c r="IE749" s="269"/>
      <c r="IF749" s="269"/>
      <c r="IG749" s="269"/>
      <c r="IH749" s="269"/>
      <c r="II749" s="269"/>
      <c r="IJ749" s="269"/>
      <c r="IK749" s="269"/>
      <c r="IL749" s="269"/>
      <c r="IM749" s="269"/>
      <c r="IN749" s="269"/>
      <c r="IO749" s="269"/>
      <c r="IP749" s="269"/>
      <c r="IQ749" s="269"/>
      <c r="IR749" s="269"/>
      <c r="IS749" s="269"/>
      <c r="IT749" s="269"/>
      <c r="IU749" s="269"/>
      <c r="IV749" s="269"/>
      <c r="IW749" s="269"/>
      <c r="IX749" s="269"/>
      <c r="IY749" s="269"/>
    </row>
    <row r="750" spans="1:259" ht="15.75" thickBot="1" x14ac:dyDescent="0.25">
      <c r="A750" s="710" t="s">
        <v>1050</v>
      </c>
      <c r="B750" s="767"/>
      <c r="C750" s="717">
        <v>346.91139999999996</v>
      </c>
      <c r="D750" s="717">
        <v>363.5204979402447</v>
      </c>
      <c r="E750" s="718">
        <v>398.26597555749214</v>
      </c>
      <c r="F750" s="916">
        <v>0.14803369263014185</v>
      </c>
      <c r="G750" s="743" t="s">
        <v>1097</v>
      </c>
    </row>
    <row r="751" spans="1:259" x14ac:dyDescent="0.2">
      <c r="G751" s="485"/>
    </row>
    <row r="752" spans="1:259" x14ac:dyDescent="0.2">
      <c r="G752" s="485"/>
    </row>
    <row r="753" spans="7:7" x14ac:dyDescent="0.2">
      <c r="G753" s="485"/>
    </row>
    <row r="754" spans="7:7" x14ac:dyDescent="0.2">
      <c r="G754" s="485"/>
    </row>
    <row r="755" spans="7:7" x14ac:dyDescent="0.2">
      <c r="G755" s="485"/>
    </row>
    <row r="756" spans="7:7" x14ac:dyDescent="0.2">
      <c r="G756" s="485"/>
    </row>
    <row r="757" spans="7:7" x14ac:dyDescent="0.2">
      <c r="G757" s="485"/>
    </row>
    <row r="758" spans="7:7" x14ac:dyDescent="0.2">
      <c r="G758" s="485"/>
    </row>
    <row r="759" spans="7:7" x14ac:dyDescent="0.2">
      <c r="G759" s="485"/>
    </row>
    <row r="760" spans="7:7" x14ac:dyDescent="0.2">
      <c r="G760" s="485"/>
    </row>
    <row r="761" spans="7:7" x14ac:dyDescent="0.2">
      <c r="G761" s="485"/>
    </row>
    <row r="762" spans="7:7" x14ac:dyDescent="0.2">
      <c r="G762" s="485"/>
    </row>
    <row r="763" spans="7:7" x14ac:dyDescent="0.2">
      <c r="G763" s="485"/>
    </row>
    <row r="764" spans="7:7" x14ac:dyDescent="0.2">
      <c r="G764" s="485"/>
    </row>
    <row r="765" spans="7:7" x14ac:dyDescent="0.2">
      <c r="G765" s="485"/>
    </row>
    <row r="766" spans="7:7" x14ac:dyDescent="0.2">
      <c r="G766" s="485"/>
    </row>
    <row r="767" spans="7:7" x14ac:dyDescent="0.2">
      <c r="G767" s="485"/>
    </row>
    <row r="768" spans="7:7" x14ac:dyDescent="0.2">
      <c r="G768" s="485"/>
    </row>
    <row r="769" spans="7:7" x14ac:dyDescent="0.2">
      <c r="G769" s="485"/>
    </row>
    <row r="770" spans="7:7" x14ac:dyDescent="0.2">
      <c r="G770" s="485"/>
    </row>
    <row r="771" spans="7:7" x14ac:dyDescent="0.2">
      <c r="G771" s="485"/>
    </row>
    <row r="772" spans="7:7" x14ac:dyDescent="0.2">
      <c r="G772" s="485"/>
    </row>
    <row r="773" spans="7:7" x14ac:dyDescent="0.2">
      <c r="G773" s="485"/>
    </row>
    <row r="774" spans="7:7" x14ac:dyDescent="0.2">
      <c r="G774" s="485"/>
    </row>
    <row r="775" spans="7:7" x14ac:dyDescent="0.2">
      <c r="G775" s="485"/>
    </row>
    <row r="776" spans="7:7" x14ac:dyDescent="0.2">
      <c r="G776" s="485"/>
    </row>
    <row r="777" spans="7:7" x14ac:dyDescent="0.2">
      <c r="G777" s="485"/>
    </row>
    <row r="778" spans="7:7" x14ac:dyDescent="0.2">
      <c r="G778" s="485"/>
    </row>
    <row r="779" spans="7:7" x14ac:dyDescent="0.2">
      <c r="G779" s="485"/>
    </row>
    <row r="780" spans="7:7" x14ac:dyDescent="0.2">
      <c r="G780" s="485"/>
    </row>
    <row r="781" spans="7:7" x14ac:dyDescent="0.2">
      <c r="G781" s="485"/>
    </row>
    <row r="782" spans="7:7" x14ac:dyDescent="0.2">
      <c r="G782" s="485"/>
    </row>
    <row r="783" spans="7:7" x14ac:dyDescent="0.2">
      <c r="G783" s="485"/>
    </row>
    <row r="784" spans="7:7" x14ac:dyDescent="0.2">
      <c r="G784" s="485"/>
    </row>
    <row r="785" spans="7:7" x14ac:dyDescent="0.2">
      <c r="G785" s="485"/>
    </row>
    <row r="786" spans="7:7" x14ac:dyDescent="0.2">
      <c r="G786" s="485"/>
    </row>
    <row r="787" spans="7:7" x14ac:dyDescent="0.2">
      <c r="G787" s="485"/>
    </row>
    <row r="788" spans="7:7" x14ac:dyDescent="0.2">
      <c r="G788" s="485"/>
    </row>
    <row r="789" spans="7:7" x14ac:dyDescent="0.2">
      <c r="G789" s="485"/>
    </row>
    <row r="790" spans="7:7" x14ac:dyDescent="0.2">
      <c r="G790" s="485"/>
    </row>
    <row r="791" spans="7:7" x14ac:dyDescent="0.2">
      <c r="G791" s="485"/>
    </row>
    <row r="792" spans="7:7" x14ac:dyDescent="0.2">
      <c r="G792" s="485"/>
    </row>
    <row r="793" spans="7:7" x14ac:dyDescent="0.2">
      <c r="G793" s="485"/>
    </row>
    <row r="794" spans="7:7" x14ac:dyDescent="0.2">
      <c r="G794" s="485"/>
    </row>
    <row r="795" spans="7:7" x14ac:dyDescent="0.2">
      <c r="G795" s="485"/>
    </row>
    <row r="796" spans="7:7" x14ac:dyDescent="0.2">
      <c r="G796" s="485"/>
    </row>
    <row r="797" spans="7:7" x14ac:dyDescent="0.2">
      <c r="G797" s="485"/>
    </row>
    <row r="798" spans="7:7" x14ac:dyDescent="0.2">
      <c r="G798" s="485"/>
    </row>
    <row r="799" spans="7:7" x14ac:dyDescent="0.2">
      <c r="G799" s="485"/>
    </row>
    <row r="800" spans="7:7" x14ac:dyDescent="0.2">
      <c r="G800" s="485"/>
    </row>
    <row r="801" spans="7:7" x14ac:dyDescent="0.2">
      <c r="G801" s="485"/>
    </row>
    <row r="802" spans="7:7" x14ac:dyDescent="0.2">
      <c r="G802" s="485"/>
    </row>
    <row r="803" spans="7:7" x14ac:dyDescent="0.2">
      <c r="G803" s="485"/>
    </row>
    <row r="804" spans="7:7" x14ac:dyDescent="0.2">
      <c r="G804" s="485"/>
    </row>
    <row r="805" spans="7:7" x14ac:dyDescent="0.2">
      <c r="G805" s="485"/>
    </row>
    <row r="806" spans="7:7" x14ac:dyDescent="0.2">
      <c r="G806" s="485"/>
    </row>
    <row r="807" spans="7:7" x14ac:dyDescent="0.2">
      <c r="G807" s="485"/>
    </row>
    <row r="808" spans="7:7" x14ac:dyDescent="0.2">
      <c r="G808" s="485"/>
    </row>
    <row r="809" spans="7:7" x14ac:dyDescent="0.2">
      <c r="G809" s="485"/>
    </row>
    <row r="810" spans="7:7" x14ac:dyDescent="0.2">
      <c r="G810" s="485"/>
    </row>
    <row r="811" spans="7:7" x14ac:dyDescent="0.2">
      <c r="G811" s="485"/>
    </row>
    <row r="812" spans="7:7" x14ac:dyDescent="0.2">
      <c r="G812" s="485"/>
    </row>
    <row r="813" spans="7:7" x14ac:dyDescent="0.2">
      <c r="G813" s="485"/>
    </row>
  </sheetData>
  <mergeCells count="250">
    <mergeCell ref="C469:E469"/>
    <mergeCell ref="S181:U181"/>
    <mergeCell ref="M215:O215"/>
    <mergeCell ref="M217:O217"/>
    <mergeCell ref="C471:E471"/>
    <mergeCell ref="C394:E394"/>
    <mergeCell ref="C395:E395"/>
    <mergeCell ref="C397:E397"/>
    <mergeCell ref="F181:H181"/>
    <mergeCell ref="F182:H182"/>
    <mergeCell ref="F184:H184"/>
    <mergeCell ref="C202:E202"/>
    <mergeCell ref="C206:E206"/>
    <mergeCell ref="C207:E207"/>
    <mergeCell ref="C208:E208"/>
    <mergeCell ref="C209:E209"/>
    <mergeCell ref="C210:E210"/>
    <mergeCell ref="C211:E211"/>
    <mergeCell ref="C212:E212"/>
    <mergeCell ref="C224:E224"/>
    <mergeCell ref="C225:E225"/>
    <mergeCell ref="C226:E226"/>
    <mergeCell ref="C227:E227"/>
    <mergeCell ref="C228:E228"/>
    <mergeCell ref="C468:E468"/>
    <mergeCell ref="F4:H4"/>
    <mergeCell ref="F120:H120"/>
    <mergeCell ref="F7:H7"/>
    <mergeCell ref="C122:E122"/>
    <mergeCell ref="C123:E123"/>
    <mergeCell ref="C125:E125"/>
    <mergeCell ref="C181:E181"/>
    <mergeCell ref="C182:E182"/>
    <mergeCell ref="C184:E184"/>
    <mergeCell ref="F468:H468"/>
    <mergeCell ref="C4:E4"/>
    <mergeCell ref="C78:E78"/>
    <mergeCell ref="C79:E79"/>
    <mergeCell ref="C82:E82"/>
    <mergeCell ref="C83:E83"/>
    <mergeCell ref="V208:X208"/>
    <mergeCell ref="S218:U218"/>
    <mergeCell ref="P220:R220"/>
    <mergeCell ref="S220:U220"/>
    <mergeCell ref="P219:R219"/>
    <mergeCell ref="C5:E5"/>
    <mergeCell ref="C7:E7"/>
    <mergeCell ref="C120:E120"/>
    <mergeCell ref="C121:E121"/>
    <mergeCell ref="I220:K220"/>
    <mergeCell ref="S210:U210"/>
    <mergeCell ref="I211:K211"/>
    <mergeCell ref="P184:R184"/>
    <mergeCell ref="S184:U184"/>
    <mergeCell ref="I212:K212"/>
    <mergeCell ref="I216:K216"/>
    <mergeCell ref="M202:O202"/>
    <mergeCell ref="M219:O219"/>
    <mergeCell ref="M220:O220"/>
    <mergeCell ref="I219:K219"/>
    <mergeCell ref="S209:U209"/>
    <mergeCell ref="P209:R209"/>
    <mergeCell ref="S207:U207"/>
    <mergeCell ref="P206:R206"/>
    <mergeCell ref="V125:X125"/>
    <mergeCell ref="P211:R211"/>
    <mergeCell ref="V224:X224"/>
    <mergeCell ref="P125:R125"/>
    <mergeCell ref="S125:U125"/>
    <mergeCell ref="S215:U215"/>
    <mergeCell ref="S122:U122"/>
    <mergeCell ref="V220:X220"/>
    <mergeCell ref="V206:X206"/>
    <mergeCell ref="P202:R202"/>
    <mergeCell ref="V207:X207"/>
    <mergeCell ref="V216:X216"/>
    <mergeCell ref="V209:X209"/>
    <mergeCell ref="P216:R216"/>
    <mergeCell ref="P217:R217"/>
    <mergeCell ref="S217:U217"/>
    <mergeCell ref="V212:X212"/>
    <mergeCell ref="P207:R207"/>
    <mergeCell ref="S202:U202"/>
    <mergeCell ref="V219:X219"/>
    <mergeCell ref="V221:X221"/>
    <mergeCell ref="V210:X210"/>
    <mergeCell ref="P208:R208"/>
    <mergeCell ref="P215:R215"/>
    <mergeCell ref="A2:X2"/>
    <mergeCell ref="M123:O123"/>
    <mergeCell ref="V181:X181"/>
    <mergeCell ref="P226:R226"/>
    <mergeCell ref="I223:K223"/>
    <mergeCell ref="S216:U216"/>
    <mergeCell ref="V217:X217"/>
    <mergeCell ref="I218:K218"/>
    <mergeCell ref="M218:O218"/>
    <mergeCell ref="M184:O184"/>
    <mergeCell ref="P218:R218"/>
    <mergeCell ref="S206:U206"/>
    <mergeCell ref="V184:X184"/>
    <mergeCell ref="I184:K184"/>
    <mergeCell ref="I181:K181"/>
    <mergeCell ref="V215:X215"/>
    <mergeCell ref="V223:X223"/>
    <mergeCell ref="S219:U219"/>
    <mergeCell ref="P225:R225"/>
    <mergeCell ref="I123:K123"/>
    <mergeCell ref="M182:O182"/>
    <mergeCell ref="I207:K207"/>
    <mergeCell ref="I202:K202"/>
    <mergeCell ref="P182:R182"/>
    <mergeCell ref="S7:U7"/>
    <mergeCell ref="I5:K5"/>
    <mergeCell ref="M122:O122"/>
    <mergeCell ref="V226:X226"/>
    <mergeCell ref="M224:O224"/>
    <mergeCell ref="P227:R227"/>
    <mergeCell ref="V253:X253"/>
    <mergeCell ref="P224:R224"/>
    <mergeCell ref="I225:K225"/>
    <mergeCell ref="S253:U253"/>
    <mergeCell ref="V227:X227"/>
    <mergeCell ref="S182:U182"/>
    <mergeCell ref="V182:X182"/>
    <mergeCell ref="I125:K125"/>
    <mergeCell ref="V218:X218"/>
    <mergeCell ref="M212:O212"/>
    <mergeCell ref="I209:K209"/>
    <mergeCell ref="V211:X211"/>
    <mergeCell ref="P212:R212"/>
    <mergeCell ref="I182:K182"/>
    <mergeCell ref="S211:U211"/>
    <mergeCell ref="V202:X202"/>
    <mergeCell ref="M125:O125"/>
    <mergeCell ref="S212:U212"/>
    <mergeCell ref="F469:H469"/>
    <mergeCell ref="F471:H471"/>
    <mergeCell ref="I471:K471"/>
    <mergeCell ref="S471:U471"/>
    <mergeCell ref="V4:X4"/>
    <mergeCell ref="I7:K7"/>
    <mergeCell ref="P123:R123"/>
    <mergeCell ref="P7:R7"/>
    <mergeCell ref="V7:X7"/>
    <mergeCell ref="V123:X123"/>
    <mergeCell ref="M4:O4"/>
    <mergeCell ref="I122:K122"/>
    <mergeCell ref="V122:X122"/>
    <mergeCell ref="S4:U4"/>
    <mergeCell ref="I4:K4"/>
    <mergeCell ref="M7:O7"/>
    <mergeCell ref="S5:U5"/>
    <mergeCell ref="P4:R4"/>
    <mergeCell ref="M5:O5"/>
    <mergeCell ref="P5:R5"/>
    <mergeCell ref="P122:R122"/>
    <mergeCell ref="S123:U123"/>
    <mergeCell ref="V5:X5"/>
    <mergeCell ref="V225:X225"/>
    <mergeCell ref="V471:X471"/>
    <mergeCell ref="M469:O469"/>
    <mergeCell ref="V395:X395"/>
    <mergeCell ref="V397:X397"/>
    <mergeCell ref="V394:X394"/>
    <mergeCell ref="S469:U469"/>
    <mergeCell ref="I228:K228"/>
    <mergeCell ref="P471:R471"/>
    <mergeCell ref="I395:K395"/>
    <mergeCell ref="P468:R468"/>
    <mergeCell ref="S468:U468"/>
    <mergeCell ref="P469:R469"/>
    <mergeCell ref="I469:K469"/>
    <mergeCell ref="V228:X228"/>
    <mergeCell ref="P228:R228"/>
    <mergeCell ref="S228:U228"/>
    <mergeCell ref="V468:X468"/>
    <mergeCell ref="V469:X469"/>
    <mergeCell ref="M471:O471"/>
    <mergeCell ref="S221:U221"/>
    <mergeCell ref="M468:O468"/>
    <mergeCell ref="P210:R210"/>
    <mergeCell ref="S208:U208"/>
    <mergeCell ref="M221:O221"/>
    <mergeCell ref="I221:K221"/>
    <mergeCell ref="M228:O228"/>
    <mergeCell ref="F394:H394"/>
    <mergeCell ref="F397:H397"/>
    <mergeCell ref="F395:H395"/>
    <mergeCell ref="I227:K227"/>
    <mergeCell ref="I224:K224"/>
    <mergeCell ref="I468:K468"/>
    <mergeCell ref="S397:U397"/>
    <mergeCell ref="S394:U394"/>
    <mergeCell ref="M394:O394"/>
    <mergeCell ref="S395:U395"/>
    <mergeCell ref="S226:U226"/>
    <mergeCell ref="P223:R223"/>
    <mergeCell ref="S227:U227"/>
    <mergeCell ref="P253:R253"/>
    <mergeCell ref="S225:U225"/>
    <mergeCell ref="S223:U223"/>
    <mergeCell ref="M181:O181"/>
    <mergeCell ref="S224:U224"/>
    <mergeCell ref="M210:O210"/>
    <mergeCell ref="P181:R181"/>
    <mergeCell ref="M397:O397"/>
    <mergeCell ref="I208:K208"/>
    <mergeCell ref="I397:K397"/>
    <mergeCell ref="P395:R395"/>
    <mergeCell ref="I394:K394"/>
    <mergeCell ref="P397:R397"/>
    <mergeCell ref="P394:R394"/>
    <mergeCell ref="M395:O395"/>
    <mergeCell ref="M223:O223"/>
    <mergeCell ref="P221:R221"/>
    <mergeCell ref="M227:O227"/>
    <mergeCell ref="M226:O226"/>
    <mergeCell ref="M225:O225"/>
    <mergeCell ref="M206:O206"/>
    <mergeCell ref="M208:O208"/>
    <mergeCell ref="M207:O207"/>
    <mergeCell ref="M209:O209"/>
    <mergeCell ref="M211:O211"/>
    <mergeCell ref="M216:O216"/>
    <mergeCell ref="I206:K206"/>
    <mergeCell ref="A1:H1"/>
    <mergeCell ref="A645:H645"/>
    <mergeCell ref="F224:H224"/>
    <mergeCell ref="F228:H228"/>
    <mergeCell ref="F202:H202"/>
    <mergeCell ref="F207:H207"/>
    <mergeCell ref="I217:K217"/>
    <mergeCell ref="F211:H211"/>
    <mergeCell ref="F212:H212"/>
    <mergeCell ref="I215:K215"/>
    <mergeCell ref="I210:K210"/>
    <mergeCell ref="F122:H122"/>
    <mergeCell ref="F123:H123"/>
    <mergeCell ref="F125:H125"/>
    <mergeCell ref="F210:H210"/>
    <mergeCell ref="F209:H209"/>
    <mergeCell ref="F206:H206"/>
    <mergeCell ref="F225:H225"/>
    <mergeCell ref="F226:H226"/>
    <mergeCell ref="F208:H208"/>
    <mergeCell ref="F227:H227"/>
    <mergeCell ref="F5:H5"/>
    <mergeCell ref="F121:H121"/>
    <mergeCell ref="I226:K226"/>
  </mergeCells>
  <pageMargins left="0.74803149606299213" right="0.74803149606299213" top="0.74803149606299213" bottom="0.74803149606299213" header="0.31496062992125984" footer="0.31496062992125984"/>
  <pageSetup paperSize="9" scale="85" pageOrder="overThenDown" orientation="landscape" r:id="rId1"/>
  <headerFooter scaleWithDoc="0" alignWithMargins="0">
    <oddFooter>Page 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72C33-3A76-4D5A-8D35-16842C41BEA2}">
  <dimension ref="A1:G106"/>
  <sheetViews>
    <sheetView workbookViewId="0">
      <selection activeCell="E49" sqref="E49"/>
    </sheetView>
  </sheetViews>
  <sheetFormatPr defaultRowHeight="15" x14ac:dyDescent="0.25"/>
  <cols>
    <col min="1" max="1" width="44" customWidth="1"/>
    <col min="2" max="3" width="11" bestFit="1" customWidth="1"/>
    <col min="4" max="4" width="10.140625" bestFit="1" customWidth="1"/>
    <col min="5" max="5" width="11" bestFit="1" customWidth="1"/>
    <col min="6" max="6" width="10.140625" bestFit="1" customWidth="1"/>
    <col min="7" max="7" width="43.140625" bestFit="1" customWidth="1"/>
  </cols>
  <sheetData>
    <row r="1" spans="1:7" ht="18.75" thickBot="1" x14ac:dyDescent="0.3">
      <c r="A1" s="1074" t="s">
        <v>1108</v>
      </c>
      <c r="B1" s="1075"/>
      <c r="C1" s="1075"/>
      <c r="D1" s="1075"/>
      <c r="E1" s="1075"/>
      <c r="F1" s="1075"/>
      <c r="G1" s="1075"/>
    </row>
    <row r="2" spans="1:7" ht="23.25" x14ac:dyDescent="0.25">
      <c r="A2" s="1088" t="s">
        <v>1008</v>
      </c>
      <c r="B2" s="1089"/>
      <c r="C2" s="1089"/>
      <c r="D2" s="1089"/>
      <c r="E2" s="1089"/>
      <c r="F2" s="1089"/>
      <c r="G2" s="1090"/>
    </row>
    <row r="3" spans="1:7" ht="18" x14ac:dyDescent="0.2">
      <c r="A3" s="675"/>
      <c r="B3" s="676"/>
      <c r="C3" s="676"/>
      <c r="D3" s="676"/>
      <c r="E3" s="912"/>
      <c r="F3" s="676"/>
      <c r="G3" s="677"/>
    </row>
    <row r="4" spans="1:7" x14ac:dyDescent="0.2">
      <c r="A4" s="678" t="s">
        <v>1093</v>
      </c>
      <c r="B4" s="757" t="s">
        <v>938</v>
      </c>
      <c r="C4" s="679" t="s">
        <v>959</v>
      </c>
      <c r="D4" s="679" t="s">
        <v>959</v>
      </c>
      <c r="E4" s="679" t="s">
        <v>1009</v>
      </c>
      <c r="F4" s="679" t="s">
        <v>1009</v>
      </c>
      <c r="G4" s="680" t="s">
        <v>1094</v>
      </c>
    </row>
    <row r="5" spans="1:7" ht="51" x14ac:dyDescent="0.2">
      <c r="A5" s="681"/>
      <c r="B5" s="682" t="s">
        <v>394</v>
      </c>
      <c r="C5" s="682" t="s">
        <v>394</v>
      </c>
      <c r="D5" s="683" t="s">
        <v>1010</v>
      </c>
      <c r="E5" s="683" t="s">
        <v>1011</v>
      </c>
      <c r="F5" s="684" t="s">
        <v>1012</v>
      </c>
      <c r="G5" s="685"/>
    </row>
    <row r="6" spans="1:7" x14ac:dyDescent="0.2">
      <c r="A6" s="681"/>
      <c r="B6" s="686" t="s">
        <v>10</v>
      </c>
      <c r="C6" s="686" t="s">
        <v>10</v>
      </c>
      <c r="D6" s="686" t="s">
        <v>10</v>
      </c>
      <c r="E6" s="686" t="s">
        <v>10</v>
      </c>
      <c r="F6" s="686" t="s">
        <v>10</v>
      </c>
      <c r="G6" s="687"/>
    </row>
    <row r="7" spans="1:7" x14ac:dyDescent="0.2">
      <c r="A7" s="681"/>
      <c r="B7" s="758" t="s">
        <v>1095</v>
      </c>
      <c r="C7" s="688" t="s">
        <v>1013</v>
      </c>
      <c r="D7" s="688" t="s">
        <v>1013</v>
      </c>
      <c r="E7" s="689" t="s">
        <v>1012</v>
      </c>
      <c r="F7" s="690"/>
      <c r="G7" s="685"/>
    </row>
    <row r="8" spans="1:7" ht="15.75" thickBot="1" x14ac:dyDescent="0.25">
      <c r="A8" s="691"/>
      <c r="B8" s="692"/>
      <c r="C8" s="692"/>
      <c r="D8" s="692"/>
      <c r="E8" s="913">
        <v>0.13</v>
      </c>
      <c r="F8" s="914" t="s">
        <v>1014</v>
      </c>
      <c r="G8" s="693"/>
    </row>
    <row r="9" spans="1:7" x14ac:dyDescent="0.2">
      <c r="A9" s="694" t="s">
        <v>15</v>
      </c>
      <c r="B9" s="759"/>
      <c r="C9" s="695"/>
      <c r="D9" s="695"/>
      <c r="E9" s="696"/>
      <c r="F9" s="697"/>
      <c r="G9" s="698" t="s">
        <v>15</v>
      </c>
    </row>
    <row r="10" spans="1:7" ht="25.5" x14ac:dyDescent="0.2">
      <c r="A10" s="699" t="s">
        <v>733</v>
      </c>
      <c r="B10" s="760"/>
      <c r="C10" s="700"/>
      <c r="D10" s="700"/>
      <c r="E10" s="701"/>
      <c r="F10" s="700"/>
      <c r="G10" s="702" t="s">
        <v>1116</v>
      </c>
    </row>
    <row r="11" spans="1:7" ht="51" x14ac:dyDescent="0.2">
      <c r="A11" s="703" t="s">
        <v>17</v>
      </c>
      <c r="B11" s="761"/>
      <c r="C11" s="700"/>
      <c r="D11" s="704" t="s">
        <v>1015</v>
      </c>
      <c r="E11" s="705"/>
      <c r="F11" s="706"/>
      <c r="G11" s="707" t="s">
        <v>1016</v>
      </c>
    </row>
    <row r="12" spans="1:7" x14ac:dyDescent="0.2">
      <c r="A12" s="703" t="s">
        <v>1017</v>
      </c>
      <c r="B12" s="762">
        <v>301.39999999999998</v>
      </c>
      <c r="C12" s="690">
        <v>346.91139999999996</v>
      </c>
      <c r="D12" s="690">
        <v>0</v>
      </c>
      <c r="E12" s="689">
        <v>0</v>
      </c>
      <c r="F12" s="915">
        <v>-1</v>
      </c>
      <c r="G12" s="703" t="s">
        <v>1017</v>
      </c>
    </row>
    <row r="13" spans="1:7" x14ac:dyDescent="0.2">
      <c r="A13" s="699" t="s">
        <v>1018</v>
      </c>
      <c r="B13" s="763"/>
      <c r="C13" s="690"/>
      <c r="D13" s="690"/>
      <c r="E13" s="689"/>
      <c r="F13" s="690"/>
      <c r="G13" s="702" t="s">
        <v>1018</v>
      </c>
    </row>
    <row r="14" spans="1:7" x14ac:dyDescent="0.2">
      <c r="A14" s="703" t="s">
        <v>21</v>
      </c>
      <c r="B14" s="764">
        <v>1.3523000000000001</v>
      </c>
      <c r="C14" s="708">
        <v>1.5565</v>
      </c>
      <c r="D14" s="708">
        <v>1.5565</v>
      </c>
      <c r="E14" s="709">
        <v>2.2612429999999999</v>
      </c>
      <c r="F14" s="915">
        <v>0.45277417282364274</v>
      </c>
      <c r="G14" s="707" t="s">
        <v>21</v>
      </c>
    </row>
    <row r="15" spans="1:7" x14ac:dyDescent="0.2">
      <c r="A15" s="703" t="s">
        <v>22</v>
      </c>
      <c r="B15" s="764">
        <v>1.7385999999999999</v>
      </c>
      <c r="C15" s="708">
        <v>2.0011000000000001</v>
      </c>
      <c r="D15" s="708">
        <v>2.0011000000000001</v>
      </c>
      <c r="E15" s="709">
        <v>2.2612429999999999</v>
      </c>
      <c r="F15" s="915">
        <v>0.12999999999999989</v>
      </c>
      <c r="G15" s="707" t="s">
        <v>22</v>
      </c>
    </row>
    <row r="16" spans="1:7" x14ac:dyDescent="0.2">
      <c r="A16" s="703" t="s">
        <v>23</v>
      </c>
      <c r="B16" s="764">
        <v>2.4470000000000001</v>
      </c>
      <c r="C16" s="708">
        <v>2.8165</v>
      </c>
      <c r="D16" s="708">
        <v>2.8165</v>
      </c>
      <c r="E16" s="709">
        <v>3.1826449999999995</v>
      </c>
      <c r="F16" s="915">
        <v>0.12999999999999981</v>
      </c>
      <c r="G16" s="707" t="s">
        <v>23</v>
      </c>
    </row>
    <row r="17" spans="1:7" x14ac:dyDescent="0.2">
      <c r="A17" s="703" t="s">
        <v>24</v>
      </c>
      <c r="B17" s="764">
        <v>2.8694000000000002</v>
      </c>
      <c r="C17" s="708">
        <v>3.3027000000000002</v>
      </c>
      <c r="D17" s="708">
        <v>3.3027000000000002</v>
      </c>
      <c r="E17" s="709">
        <v>3.7320509999999998</v>
      </c>
      <c r="F17" s="915">
        <v>0.12999999999999987</v>
      </c>
      <c r="G17" s="707" t="s">
        <v>24</v>
      </c>
    </row>
    <row r="18" spans="1:7" ht="15.75" thickBot="1" x14ac:dyDescent="0.25">
      <c r="A18" s="710"/>
      <c r="B18" s="765"/>
      <c r="C18" s="711"/>
      <c r="D18" s="711"/>
      <c r="E18" s="712"/>
      <c r="F18" s="916" t="s">
        <v>571</v>
      </c>
      <c r="G18" s="713"/>
    </row>
    <row r="19" spans="1:7" x14ac:dyDescent="0.2">
      <c r="A19" s="694" t="s">
        <v>734</v>
      </c>
      <c r="B19" s="759"/>
      <c r="C19" s="695"/>
      <c r="D19" s="695"/>
      <c r="E19" s="714"/>
      <c r="F19" s="917" t="s">
        <v>571</v>
      </c>
      <c r="G19" s="698" t="s">
        <v>1019</v>
      </c>
    </row>
    <row r="20" spans="1:7" ht="38.25" x14ac:dyDescent="0.2">
      <c r="A20" s="715" t="s">
        <v>731</v>
      </c>
      <c r="B20" s="766"/>
      <c r="C20" s="700"/>
      <c r="D20" s="700"/>
      <c r="E20" s="701"/>
      <c r="F20" s="915" t="s">
        <v>571</v>
      </c>
      <c r="G20" s="716" t="s">
        <v>1096</v>
      </c>
    </row>
    <row r="21" spans="1:7" x14ac:dyDescent="0.2">
      <c r="A21" s="703" t="s">
        <v>1017</v>
      </c>
      <c r="B21" s="762">
        <v>301.39999999999998</v>
      </c>
      <c r="C21" s="690">
        <v>346.91139999999996</v>
      </c>
      <c r="D21" s="690">
        <v>57.826983066408197</v>
      </c>
      <c r="E21" s="689">
        <v>283.12141828834706</v>
      </c>
      <c r="F21" s="915">
        <v>-0.18387975059814382</v>
      </c>
      <c r="G21" s="707" t="s">
        <v>1017</v>
      </c>
    </row>
    <row r="22" spans="1:7" x14ac:dyDescent="0.2">
      <c r="A22" s="703"/>
      <c r="B22" s="762"/>
      <c r="C22" s="690"/>
      <c r="D22" s="690">
        <v>13.243086403694313</v>
      </c>
      <c r="E22" s="689">
        <v>4.988229212058191</v>
      </c>
      <c r="F22" s="915" t="s">
        <v>1020</v>
      </c>
      <c r="G22" s="707" t="s">
        <v>1021</v>
      </c>
    </row>
    <row r="23" spans="1:7" x14ac:dyDescent="0.2">
      <c r="A23" s="699" t="s">
        <v>1018</v>
      </c>
      <c r="B23" s="763"/>
      <c r="C23" s="690"/>
      <c r="D23" s="690"/>
      <c r="E23" s="689"/>
      <c r="F23" s="915" t="s">
        <v>571</v>
      </c>
      <c r="G23" s="702" t="s">
        <v>1018</v>
      </c>
    </row>
    <row r="24" spans="1:7" x14ac:dyDescent="0.2">
      <c r="A24" s="703" t="s">
        <v>21</v>
      </c>
      <c r="B24" s="764">
        <v>1.3523000000000001</v>
      </c>
      <c r="C24" s="708">
        <v>1.5565</v>
      </c>
      <c r="D24" s="708">
        <v>1.9433554167735463</v>
      </c>
      <c r="E24" s="709">
        <v>1.9045605403180355</v>
      </c>
      <c r="F24" s="915">
        <v>0.22361743676070381</v>
      </c>
      <c r="G24" s="707" t="s">
        <v>21</v>
      </c>
    </row>
    <row r="25" spans="1:7" x14ac:dyDescent="0.2">
      <c r="A25" s="703" t="s">
        <v>22</v>
      </c>
      <c r="B25" s="764">
        <v>1.7385999999999999</v>
      </c>
      <c r="C25" s="708">
        <v>2.0011000000000001</v>
      </c>
      <c r="D25" s="708">
        <v>1.9433554167735463</v>
      </c>
      <c r="E25" s="709">
        <v>2.2394925403180359</v>
      </c>
      <c r="F25" s="915">
        <v>0.11913074824748178</v>
      </c>
      <c r="G25" s="707" t="s">
        <v>22</v>
      </c>
    </row>
    <row r="26" spans="1:7" x14ac:dyDescent="0.2">
      <c r="A26" s="703" t="s">
        <v>23</v>
      </c>
      <c r="B26" s="764">
        <v>2.4470000000000001</v>
      </c>
      <c r="C26" s="708">
        <v>2.8165</v>
      </c>
      <c r="D26" s="708">
        <v>1.9433554167735463</v>
      </c>
      <c r="E26" s="709">
        <v>2.8537605403180355</v>
      </c>
      <c r="F26" s="915">
        <v>1.3229376999124976E-2</v>
      </c>
      <c r="G26" s="707" t="s">
        <v>23</v>
      </c>
    </row>
    <row r="27" spans="1:7" x14ac:dyDescent="0.2">
      <c r="A27" s="703" t="s">
        <v>24</v>
      </c>
      <c r="B27" s="764">
        <v>2.8694000000000002</v>
      </c>
      <c r="C27" s="708">
        <v>3.3027000000000002</v>
      </c>
      <c r="D27" s="708">
        <v>1.9433554167735463</v>
      </c>
      <c r="E27" s="709">
        <v>3.2200312069847024</v>
      </c>
      <c r="F27" s="915">
        <v>-2.5030669759680817E-2</v>
      </c>
      <c r="G27" s="707" t="s">
        <v>24</v>
      </c>
    </row>
    <row r="28" spans="1:7" ht="15.75" thickBot="1" x14ac:dyDescent="0.25">
      <c r="A28" s="710"/>
      <c r="B28" s="767"/>
      <c r="C28" s="717"/>
      <c r="D28" s="717"/>
      <c r="E28" s="718"/>
      <c r="F28" s="916" t="s">
        <v>571</v>
      </c>
      <c r="G28" s="713"/>
    </row>
    <row r="29" spans="1:7" x14ac:dyDescent="0.2">
      <c r="A29" s="694" t="s">
        <v>723</v>
      </c>
      <c r="B29" s="759"/>
      <c r="C29" s="695"/>
      <c r="D29" s="695"/>
      <c r="E29" s="714"/>
      <c r="F29" s="917" t="s">
        <v>571</v>
      </c>
      <c r="G29" s="698" t="s">
        <v>1022</v>
      </c>
    </row>
    <row r="30" spans="1:7" ht="38.25" x14ac:dyDescent="0.2">
      <c r="A30" s="699" t="s">
        <v>29</v>
      </c>
      <c r="B30" s="760"/>
      <c r="C30" s="700"/>
      <c r="D30" s="700"/>
      <c r="E30" s="701"/>
      <c r="F30" s="915" t="s">
        <v>571</v>
      </c>
      <c r="G30" s="702" t="s">
        <v>1023</v>
      </c>
    </row>
    <row r="31" spans="1:7" x14ac:dyDescent="0.2">
      <c r="A31" s="703" t="s">
        <v>1017</v>
      </c>
      <c r="B31" s="762">
        <v>540.47</v>
      </c>
      <c r="C31" s="690">
        <v>622.08097000000009</v>
      </c>
      <c r="D31" s="690">
        <v>67.533160509031021</v>
      </c>
      <c r="E31" s="689">
        <v>494.07182119173507</v>
      </c>
      <c r="F31" s="915">
        <v>-0.20577570281287499</v>
      </c>
      <c r="G31" s="707" t="s">
        <v>1017</v>
      </c>
    </row>
    <row r="32" spans="1:7" x14ac:dyDescent="0.2">
      <c r="A32" s="703"/>
      <c r="B32" s="762"/>
      <c r="C32" s="690"/>
      <c r="D32" s="690">
        <v>19.472697145885554</v>
      </c>
      <c r="E32" s="689">
        <v>7.3347159249502241</v>
      </c>
      <c r="F32" s="915" t="s">
        <v>1020</v>
      </c>
      <c r="G32" s="707" t="s">
        <v>1021</v>
      </c>
    </row>
    <row r="33" spans="1:7" x14ac:dyDescent="0.2">
      <c r="A33" s="703" t="s">
        <v>1018</v>
      </c>
      <c r="B33" s="764">
        <v>2.3959999999999999</v>
      </c>
      <c r="C33" s="708">
        <v>2.7578</v>
      </c>
      <c r="D33" s="708">
        <v>1.9410527198919061</v>
      </c>
      <c r="E33" s="709">
        <v>2.8086725244926178</v>
      </c>
      <c r="F33" s="915">
        <v>1.8446778045042356E-2</v>
      </c>
      <c r="G33" s="707" t="s">
        <v>1018</v>
      </c>
    </row>
    <row r="34" spans="1:7" ht="15.75" thickBot="1" x14ac:dyDescent="0.25">
      <c r="A34" s="710"/>
      <c r="B34" s="767"/>
      <c r="C34" s="717"/>
      <c r="D34" s="717"/>
      <c r="E34" s="718"/>
      <c r="F34" s="916" t="s">
        <v>571</v>
      </c>
      <c r="G34" s="713"/>
    </row>
    <row r="35" spans="1:7" x14ac:dyDescent="0.2">
      <c r="A35" s="694" t="s">
        <v>1024</v>
      </c>
      <c r="B35" s="759"/>
      <c r="C35" s="695"/>
      <c r="D35" s="695"/>
      <c r="E35" s="714"/>
      <c r="F35" s="917" t="s">
        <v>571</v>
      </c>
      <c r="G35" s="698" t="s">
        <v>1024</v>
      </c>
    </row>
    <row r="36" spans="1:7" ht="38.25" x14ac:dyDescent="0.2">
      <c r="A36" s="699" t="s">
        <v>36</v>
      </c>
      <c r="B36" s="760"/>
      <c r="C36" s="700"/>
      <c r="D36" s="700"/>
      <c r="E36" s="701"/>
      <c r="F36" s="915" t="s">
        <v>571</v>
      </c>
      <c r="G36" s="702" t="s">
        <v>1025</v>
      </c>
    </row>
    <row r="37" spans="1:7" x14ac:dyDescent="0.2">
      <c r="A37" s="703" t="s">
        <v>1026</v>
      </c>
      <c r="B37" s="719">
        <v>0.24</v>
      </c>
      <c r="C37" s="719">
        <v>0.24</v>
      </c>
      <c r="D37" s="719" t="s">
        <v>1027</v>
      </c>
      <c r="E37" s="720"/>
      <c r="F37" s="915" t="s">
        <v>571</v>
      </c>
      <c r="G37" s="707" t="s">
        <v>1026</v>
      </c>
    </row>
    <row r="38" spans="1:7" x14ac:dyDescent="0.2">
      <c r="A38" s="703" t="s">
        <v>1017</v>
      </c>
      <c r="B38" s="762">
        <v>990.62</v>
      </c>
      <c r="C38" s="690">
        <v>1140.21</v>
      </c>
      <c r="D38" s="690">
        <v>385.09023387625126</v>
      </c>
      <c r="E38" s="689">
        <v>1210.1588227600546</v>
      </c>
      <c r="F38" s="915">
        <v>6.1347315634887038E-2</v>
      </c>
      <c r="G38" s="707" t="s">
        <v>1017</v>
      </c>
    </row>
    <row r="39" spans="1:7" x14ac:dyDescent="0.2">
      <c r="A39" s="703"/>
      <c r="B39" s="762"/>
      <c r="C39" s="690"/>
      <c r="D39" s="690">
        <v>116.43354179029897</v>
      </c>
      <c r="E39" s="689">
        <v>43.856634074345948</v>
      </c>
      <c r="F39" s="915" t="s">
        <v>1020</v>
      </c>
      <c r="G39" s="707" t="s">
        <v>1028</v>
      </c>
    </row>
    <row r="40" spans="1:7" x14ac:dyDescent="0.2">
      <c r="A40" s="703" t="s">
        <v>42</v>
      </c>
      <c r="B40" s="764">
        <v>145.61320000000001</v>
      </c>
      <c r="C40" s="708">
        <v>167.5984</v>
      </c>
      <c r="D40" s="690">
        <v>137.41175302860395</v>
      </c>
      <c r="E40" s="689">
        <v>208.31767902744079</v>
      </c>
      <c r="F40" s="915">
        <v>0.24295744486487217</v>
      </c>
      <c r="G40" s="707" t="s">
        <v>42</v>
      </c>
    </row>
    <row r="41" spans="1:7" x14ac:dyDescent="0.2">
      <c r="A41" s="699" t="s">
        <v>1029</v>
      </c>
      <c r="B41" s="768"/>
      <c r="C41" s="721"/>
      <c r="D41" s="721"/>
      <c r="E41" s="722"/>
      <c r="F41" s="915" t="s">
        <v>571</v>
      </c>
      <c r="G41" s="702" t="s">
        <v>1029</v>
      </c>
    </row>
    <row r="42" spans="1:7" x14ac:dyDescent="0.2">
      <c r="A42" s="703" t="s">
        <v>38</v>
      </c>
      <c r="B42" s="764">
        <v>1.9622999999999999</v>
      </c>
      <c r="C42" s="708">
        <v>2.2586599999999999</v>
      </c>
      <c r="D42" s="708">
        <v>2.3047634217478805</v>
      </c>
      <c r="E42" s="709">
        <v>2.9780171501917012</v>
      </c>
      <c r="F42" s="915">
        <v>0.31848846227041755</v>
      </c>
      <c r="G42" s="707" t="s">
        <v>38</v>
      </c>
    </row>
    <row r="43" spans="1:7" x14ac:dyDescent="0.2">
      <c r="A43" s="703" t="s">
        <v>39</v>
      </c>
      <c r="B43" s="764">
        <v>1.210488</v>
      </c>
      <c r="C43" s="708">
        <v>1.3932639999999998</v>
      </c>
      <c r="D43" s="708">
        <v>1.7247634217478804</v>
      </c>
      <c r="E43" s="709">
        <v>1.9511552333917013</v>
      </c>
      <c r="F43" s="915">
        <v>0.40042033196271598</v>
      </c>
      <c r="G43" s="707" t="s">
        <v>39</v>
      </c>
    </row>
    <row r="44" spans="1:7" x14ac:dyDescent="0.2">
      <c r="A44" s="703" t="s">
        <v>40</v>
      </c>
      <c r="B44" s="764">
        <v>0.86217200000000005</v>
      </c>
      <c r="C44" s="708">
        <v>0.99224800000000002</v>
      </c>
      <c r="D44" s="708">
        <v>1.2562634217478803</v>
      </c>
      <c r="E44" s="709">
        <v>1.400084487258368</v>
      </c>
      <c r="F44" s="915">
        <v>0.41102273550399493</v>
      </c>
      <c r="G44" s="707" t="s">
        <v>40</v>
      </c>
    </row>
    <row r="45" spans="1:7" ht="25.5" x14ac:dyDescent="0.2">
      <c r="A45" s="723" t="s">
        <v>1030</v>
      </c>
      <c r="B45" s="763"/>
      <c r="C45" s="700"/>
      <c r="D45" s="700"/>
      <c r="E45" s="701"/>
      <c r="F45" s="915" t="s">
        <v>571</v>
      </c>
      <c r="G45" s="702" t="s">
        <v>1030</v>
      </c>
    </row>
    <row r="46" spans="1:7" x14ac:dyDescent="0.2">
      <c r="A46" s="703" t="s">
        <v>38</v>
      </c>
      <c r="B46" s="764">
        <v>6.8776599999999997</v>
      </c>
      <c r="C46" s="708">
        <v>7.9161600000000005</v>
      </c>
      <c r="D46" s="708">
        <v>6.1486634217478811</v>
      </c>
      <c r="E46" s="709">
        <v>9.7107454835250344</v>
      </c>
      <c r="F46" s="915">
        <v>0.22669899086489331</v>
      </c>
      <c r="G46" s="707" t="s">
        <v>38</v>
      </c>
    </row>
    <row r="47" spans="1:7" x14ac:dyDescent="0.2">
      <c r="A47" s="703" t="s">
        <v>39</v>
      </c>
      <c r="B47" s="764">
        <v>1.8157319999999999</v>
      </c>
      <c r="C47" s="708">
        <v>2.089896</v>
      </c>
      <c r="D47" s="708">
        <v>2.1720634217478803</v>
      </c>
      <c r="E47" s="709">
        <v>2.7703854056583679</v>
      </c>
      <c r="F47" s="915">
        <v>0.32560921962545886</v>
      </c>
      <c r="G47" s="707" t="s">
        <v>39</v>
      </c>
    </row>
    <row r="48" spans="1:7" x14ac:dyDescent="0.2">
      <c r="A48" s="703" t="s">
        <v>40</v>
      </c>
      <c r="B48" s="764">
        <v>1.4489400000000001</v>
      </c>
      <c r="C48" s="708">
        <v>1.6677999999999999</v>
      </c>
      <c r="D48" s="708">
        <v>1.3826634217478804</v>
      </c>
      <c r="E48" s="709">
        <v>2.0787507955250346</v>
      </c>
      <c r="F48" s="915">
        <v>0.24640292332715832</v>
      </c>
      <c r="G48" s="707" t="s">
        <v>40</v>
      </c>
    </row>
    <row r="49" spans="1:7" ht="25.5" x14ac:dyDescent="0.2">
      <c r="A49" s="703"/>
      <c r="B49" s="764"/>
      <c r="C49" s="708"/>
      <c r="D49" s="708">
        <v>0.25109999999999999</v>
      </c>
      <c r="E49" s="709">
        <v>9.4580999999999985E-2</v>
      </c>
      <c r="F49" s="915" t="s">
        <v>1020</v>
      </c>
      <c r="G49" s="707" t="s">
        <v>1031</v>
      </c>
    </row>
    <row r="50" spans="1:7" ht="15.75" thickBot="1" x14ac:dyDescent="0.25">
      <c r="A50" s="724"/>
      <c r="B50" s="769"/>
      <c r="C50" s="711"/>
      <c r="D50" s="711"/>
      <c r="E50" s="712"/>
      <c r="F50" s="916" t="s">
        <v>571</v>
      </c>
      <c r="G50" s="725"/>
    </row>
    <row r="51" spans="1:7" x14ac:dyDescent="0.2">
      <c r="A51" s="694" t="s">
        <v>1032</v>
      </c>
      <c r="B51" s="759"/>
      <c r="C51" s="695"/>
      <c r="D51" s="695"/>
      <c r="E51" s="714"/>
      <c r="F51" s="917" t="s">
        <v>571</v>
      </c>
      <c r="G51" s="698" t="s">
        <v>1032</v>
      </c>
    </row>
    <row r="52" spans="1:7" ht="38.25" x14ac:dyDescent="0.2">
      <c r="A52" s="699" t="s">
        <v>36</v>
      </c>
      <c r="B52" s="760"/>
      <c r="C52" s="700"/>
      <c r="D52" s="700"/>
      <c r="E52" s="701"/>
      <c r="F52" s="915" t="s">
        <v>571</v>
      </c>
      <c r="G52" s="702" t="s">
        <v>1033</v>
      </c>
    </row>
    <row r="53" spans="1:7" x14ac:dyDescent="0.2">
      <c r="A53" s="703" t="s">
        <v>1026</v>
      </c>
      <c r="B53" s="719">
        <v>0.12</v>
      </c>
      <c r="C53" s="719">
        <v>0.12</v>
      </c>
      <c r="D53" s="719" t="s">
        <v>1027</v>
      </c>
      <c r="E53" s="719" t="s">
        <v>1027</v>
      </c>
      <c r="F53" s="915"/>
      <c r="G53" s="707" t="s">
        <v>1026</v>
      </c>
    </row>
    <row r="54" spans="1:7" x14ac:dyDescent="0.2">
      <c r="A54" s="703" t="s">
        <v>1017</v>
      </c>
      <c r="B54" s="762">
        <v>990.62</v>
      </c>
      <c r="C54" s="690">
        <v>1140.21</v>
      </c>
      <c r="D54" s="690">
        <v>792.78868204254297</v>
      </c>
      <c r="E54" s="689">
        <v>1260.6502542360247</v>
      </c>
      <c r="F54" s="915">
        <v>0.10562988768386933</v>
      </c>
      <c r="G54" s="707" t="s">
        <v>1017</v>
      </c>
    </row>
    <row r="55" spans="1:7" x14ac:dyDescent="0.2">
      <c r="A55" s="703"/>
      <c r="B55" s="762"/>
      <c r="C55" s="690"/>
      <c r="D55" s="690">
        <v>79.62802986686836</v>
      </c>
      <c r="E55" s="689">
        <v>29.993224583187079</v>
      </c>
      <c r="F55" s="915" t="s">
        <v>1020</v>
      </c>
      <c r="G55" s="707" t="s">
        <v>1028</v>
      </c>
    </row>
    <row r="56" spans="1:7" x14ac:dyDescent="0.2">
      <c r="A56" s="726" t="s">
        <v>42</v>
      </c>
      <c r="B56" s="770">
        <v>131.52160000000001</v>
      </c>
      <c r="C56" s="727">
        <v>151.3792</v>
      </c>
      <c r="D56" s="727">
        <v>96.073454133872318</v>
      </c>
      <c r="E56" s="728">
        <v>163.91134473709189</v>
      </c>
      <c r="F56" s="915">
        <v>8.2786437879787303E-2</v>
      </c>
      <c r="G56" s="729" t="s">
        <v>42</v>
      </c>
    </row>
    <row r="57" spans="1:7" x14ac:dyDescent="0.2">
      <c r="A57" s="699" t="s">
        <v>1029</v>
      </c>
      <c r="B57" s="768"/>
      <c r="C57" s="721"/>
      <c r="D57" s="721"/>
      <c r="E57" s="722"/>
      <c r="F57" s="915" t="s">
        <v>571</v>
      </c>
      <c r="G57" s="702" t="s">
        <v>1029</v>
      </c>
    </row>
    <row r="58" spans="1:7" x14ac:dyDescent="0.2">
      <c r="A58" s="703" t="s">
        <v>38</v>
      </c>
      <c r="B58" s="764">
        <v>1.7724000000000002</v>
      </c>
      <c r="C58" s="708">
        <v>2.0400800000000001</v>
      </c>
      <c r="D58" s="708">
        <v>2.2875286878502221</v>
      </c>
      <c r="E58" s="709">
        <v>2.5829193044235836</v>
      </c>
      <c r="F58" s="915">
        <v>0.26608726345220945</v>
      </c>
      <c r="G58" s="707" t="s">
        <v>38</v>
      </c>
    </row>
    <row r="59" spans="1:7" x14ac:dyDescent="0.2">
      <c r="A59" s="703" t="s">
        <v>39</v>
      </c>
      <c r="B59" s="764">
        <v>1.0933440000000001</v>
      </c>
      <c r="C59" s="708">
        <v>1.258432</v>
      </c>
      <c r="D59" s="708">
        <v>1.7075286878502216</v>
      </c>
      <c r="E59" s="709">
        <v>1.7049501652235837</v>
      </c>
      <c r="F59" s="915">
        <v>0.35482105129524971</v>
      </c>
      <c r="G59" s="707" t="s">
        <v>39</v>
      </c>
    </row>
    <row r="60" spans="1:7" x14ac:dyDescent="0.2">
      <c r="A60" s="703" t="s">
        <v>40</v>
      </c>
      <c r="B60" s="764">
        <v>0.77873600000000009</v>
      </c>
      <c r="C60" s="708">
        <v>0.89622400000000013</v>
      </c>
      <c r="D60" s="708">
        <v>1.2390286878502215</v>
      </c>
      <c r="E60" s="709">
        <v>1.2228748686902502</v>
      </c>
      <c r="F60" s="915">
        <v>0.3644745830174711</v>
      </c>
      <c r="G60" s="707" t="s">
        <v>40</v>
      </c>
    </row>
    <row r="61" spans="1:7" ht="25.5" x14ac:dyDescent="0.2">
      <c r="A61" s="699" t="s">
        <v>1030</v>
      </c>
      <c r="B61" s="763"/>
      <c r="C61" s="700"/>
      <c r="D61" s="700"/>
      <c r="E61" s="701"/>
      <c r="F61" s="915" t="s">
        <v>571</v>
      </c>
      <c r="G61" s="702" t="s">
        <v>1030</v>
      </c>
    </row>
    <row r="62" spans="1:7" x14ac:dyDescent="0.2">
      <c r="A62" s="703" t="s">
        <v>38</v>
      </c>
      <c r="B62" s="764">
        <v>6.2120800000000003</v>
      </c>
      <c r="C62" s="708">
        <v>7.1500800000000009</v>
      </c>
      <c r="D62" s="708">
        <v>6.1314286878502227</v>
      </c>
      <c r="E62" s="709">
        <v>8.3422656377569169</v>
      </c>
      <c r="F62" s="915">
        <v>0.16673738444281963</v>
      </c>
      <c r="G62" s="707" t="s">
        <v>38</v>
      </c>
    </row>
    <row r="63" spans="1:7" x14ac:dyDescent="0.2">
      <c r="A63" s="703" t="s">
        <v>39</v>
      </c>
      <c r="B63" s="764">
        <v>1.6400160000000001</v>
      </c>
      <c r="C63" s="708">
        <v>1.8876480000000002</v>
      </c>
      <c r="D63" s="708">
        <v>2.1548286878502219</v>
      </c>
      <c r="E63" s="709">
        <v>2.4043236782902504</v>
      </c>
      <c r="F63" s="915">
        <v>0.27371399661920554</v>
      </c>
      <c r="G63" s="707" t="s">
        <v>39</v>
      </c>
    </row>
    <row r="64" spans="1:7" x14ac:dyDescent="0.2">
      <c r="A64" s="703" t="s">
        <v>40</v>
      </c>
      <c r="B64" s="764">
        <v>1.3087200000000003</v>
      </c>
      <c r="C64" s="708">
        <v>1.5064000000000002</v>
      </c>
      <c r="D64" s="708">
        <v>1.3654286878502215</v>
      </c>
      <c r="E64" s="709">
        <v>1.7853113657569171</v>
      </c>
      <c r="F64" s="915">
        <v>0.18515093318966866</v>
      </c>
      <c r="G64" s="707" t="s">
        <v>40</v>
      </c>
    </row>
    <row r="65" spans="1:7" ht="25.5" x14ac:dyDescent="0.2">
      <c r="A65" s="703"/>
      <c r="B65" s="764"/>
      <c r="C65" s="708"/>
      <c r="D65" s="708"/>
      <c r="E65" s="689">
        <v>9.4600000000000009</v>
      </c>
      <c r="F65" s="915" t="s">
        <v>1020</v>
      </c>
      <c r="G65" s="707" t="s">
        <v>1034</v>
      </c>
    </row>
    <row r="66" spans="1:7" ht="15.75" thickBot="1" x14ac:dyDescent="0.25">
      <c r="A66" s="724"/>
      <c r="B66" s="769"/>
      <c r="C66" s="711"/>
      <c r="D66" s="711"/>
      <c r="E66" s="712"/>
      <c r="F66" s="916" t="s">
        <v>571</v>
      </c>
      <c r="G66" s="725"/>
    </row>
    <row r="67" spans="1:7" x14ac:dyDescent="0.2">
      <c r="A67" s="694" t="s">
        <v>1035</v>
      </c>
      <c r="B67" s="759"/>
      <c r="C67" s="695"/>
      <c r="D67" s="695"/>
      <c r="E67" s="714"/>
      <c r="F67" s="917" t="s">
        <v>571</v>
      </c>
      <c r="G67" s="698" t="s">
        <v>1035</v>
      </c>
    </row>
    <row r="68" spans="1:7" ht="38.25" x14ac:dyDescent="0.2">
      <c r="A68" s="699" t="s">
        <v>36</v>
      </c>
      <c r="B68" s="760"/>
      <c r="C68" s="700"/>
      <c r="D68" s="700"/>
      <c r="E68" s="701"/>
      <c r="F68" s="915" t="s">
        <v>571</v>
      </c>
      <c r="G68" s="702" t="s">
        <v>1036</v>
      </c>
    </row>
    <row r="69" spans="1:7" x14ac:dyDescent="0.2">
      <c r="A69" s="703" t="s">
        <v>1026</v>
      </c>
      <c r="B69" s="719"/>
      <c r="C69" s="719"/>
      <c r="D69" s="719" t="s">
        <v>1027</v>
      </c>
      <c r="E69" s="720"/>
      <c r="F69" s="915" t="s">
        <v>571</v>
      </c>
      <c r="G69" s="707" t="s">
        <v>1026</v>
      </c>
    </row>
    <row r="70" spans="1:7" x14ac:dyDescent="0.2">
      <c r="A70" s="703" t="s">
        <v>1017</v>
      </c>
      <c r="B70" s="762"/>
      <c r="C70" s="690"/>
      <c r="D70" s="690">
        <v>388.59661974004109</v>
      </c>
      <c r="E70" s="689">
        <v>439.1141803062464</v>
      </c>
      <c r="F70" s="915" t="s">
        <v>1020</v>
      </c>
      <c r="G70" s="707" t="s">
        <v>1017</v>
      </c>
    </row>
    <row r="71" spans="1:7" x14ac:dyDescent="0.2">
      <c r="A71" s="703" t="s">
        <v>1037</v>
      </c>
      <c r="B71" s="762"/>
      <c r="C71" s="690"/>
      <c r="D71" s="690">
        <v>6.1614725685042071</v>
      </c>
      <c r="E71" s="689">
        <v>6.962464002409753</v>
      </c>
      <c r="F71" s="915" t="s">
        <v>1020</v>
      </c>
      <c r="G71" s="707" t="s">
        <v>1037</v>
      </c>
    </row>
    <row r="72" spans="1:7" x14ac:dyDescent="0.2">
      <c r="A72" s="699" t="s">
        <v>1029</v>
      </c>
      <c r="B72" s="768"/>
      <c r="C72" s="721"/>
      <c r="D72" s="721"/>
      <c r="E72" s="689">
        <v>0</v>
      </c>
      <c r="F72" s="915"/>
      <c r="G72" s="702" t="s">
        <v>1029</v>
      </c>
    </row>
    <row r="73" spans="1:7" x14ac:dyDescent="0.2">
      <c r="A73" s="703" t="s">
        <v>38</v>
      </c>
      <c r="B73" s="764"/>
      <c r="C73" s="708"/>
      <c r="D73" s="708">
        <v>2.3188697309764628</v>
      </c>
      <c r="E73" s="709">
        <v>2.6203227960034026</v>
      </c>
      <c r="F73" s="915" t="s">
        <v>1020</v>
      </c>
      <c r="G73" s="707" t="s">
        <v>38</v>
      </c>
    </row>
    <row r="74" spans="1:7" x14ac:dyDescent="0.2">
      <c r="A74" s="703" t="s">
        <v>39</v>
      </c>
      <c r="B74" s="764"/>
      <c r="C74" s="708"/>
      <c r="D74" s="708">
        <v>1.7388697309764622</v>
      </c>
      <c r="E74" s="709">
        <v>1.9649227960034021</v>
      </c>
      <c r="F74" s="915" t="s">
        <v>1020</v>
      </c>
      <c r="G74" s="707" t="s">
        <v>39</v>
      </c>
    </row>
    <row r="75" spans="1:7" x14ac:dyDescent="0.2">
      <c r="A75" s="703" t="s">
        <v>40</v>
      </c>
      <c r="B75" s="764"/>
      <c r="C75" s="708"/>
      <c r="D75" s="708">
        <v>1.2703697309764621</v>
      </c>
      <c r="E75" s="709">
        <v>1.435517796003402</v>
      </c>
      <c r="F75" s="915" t="s">
        <v>1020</v>
      </c>
      <c r="G75" s="707" t="s">
        <v>40</v>
      </c>
    </row>
    <row r="76" spans="1:7" ht="25.5" x14ac:dyDescent="0.2">
      <c r="A76" s="723" t="s">
        <v>1030</v>
      </c>
      <c r="B76" s="763"/>
      <c r="C76" s="700"/>
      <c r="D76" s="700"/>
      <c r="E76" s="709">
        <v>0</v>
      </c>
      <c r="F76" s="915"/>
      <c r="G76" s="702" t="s">
        <v>1030</v>
      </c>
    </row>
    <row r="77" spans="1:7" x14ac:dyDescent="0.2">
      <c r="A77" s="703" t="s">
        <v>38</v>
      </c>
      <c r="B77" s="764"/>
      <c r="C77" s="708"/>
      <c r="D77" s="708">
        <v>6.1627697309764633</v>
      </c>
      <c r="E77" s="709">
        <v>6.963929796003403</v>
      </c>
      <c r="F77" s="915" t="s">
        <v>1020</v>
      </c>
      <c r="G77" s="707" t="s">
        <v>38</v>
      </c>
    </row>
    <row r="78" spans="1:7" x14ac:dyDescent="0.2">
      <c r="A78" s="703" t="s">
        <v>39</v>
      </c>
      <c r="B78" s="764"/>
      <c r="C78" s="708"/>
      <c r="D78" s="708">
        <v>2.1861697309764621</v>
      </c>
      <c r="E78" s="709">
        <v>2.470371796003402</v>
      </c>
      <c r="F78" s="915" t="s">
        <v>1020</v>
      </c>
      <c r="G78" s="707" t="s">
        <v>39</v>
      </c>
    </row>
    <row r="79" spans="1:7" x14ac:dyDescent="0.2">
      <c r="A79" s="703" t="s">
        <v>40</v>
      </c>
      <c r="B79" s="764"/>
      <c r="C79" s="708"/>
      <c r="D79" s="708">
        <v>1.3967697309764622</v>
      </c>
      <c r="E79" s="709">
        <v>1.5783497960034021</v>
      </c>
      <c r="F79" s="915" t="s">
        <v>1020</v>
      </c>
      <c r="G79" s="707" t="s">
        <v>40</v>
      </c>
    </row>
    <row r="80" spans="1:7" ht="15.75" thickBot="1" x14ac:dyDescent="0.25">
      <c r="A80" s="724"/>
      <c r="B80" s="769"/>
      <c r="C80" s="711"/>
      <c r="D80" s="711"/>
      <c r="E80" s="718"/>
      <c r="F80" s="916"/>
      <c r="G80" s="725"/>
    </row>
    <row r="81" spans="1:7" x14ac:dyDescent="0.2">
      <c r="A81" s="730" t="s">
        <v>1038</v>
      </c>
      <c r="B81" s="771"/>
      <c r="C81" s="731"/>
      <c r="D81" s="731"/>
      <c r="E81" s="732"/>
      <c r="F81" s="918"/>
      <c r="G81" s="733" t="s">
        <v>1038</v>
      </c>
    </row>
    <row r="82" spans="1:7" ht="25.5" x14ac:dyDescent="0.2">
      <c r="A82" s="699" t="s">
        <v>1039</v>
      </c>
      <c r="B82" s="760"/>
      <c r="C82" s="700"/>
      <c r="D82" s="700"/>
      <c r="E82" s="689"/>
      <c r="F82" s="915"/>
      <c r="G82" s="702" t="s">
        <v>1039</v>
      </c>
    </row>
    <row r="83" spans="1:7" ht="25.5" x14ac:dyDescent="0.2">
      <c r="A83" s="703" t="s">
        <v>1040</v>
      </c>
      <c r="B83" s="762"/>
      <c r="C83" s="690"/>
      <c r="D83" s="690">
        <v>100</v>
      </c>
      <c r="E83" s="709">
        <v>112.99999999999999</v>
      </c>
      <c r="F83" s="915" t="s">
        <v>1020</v>
      </c>
      <c r="G83" s="707" t="s">
        <v>1040</v>
      </c>
    </row>
    <row r="84" spans="1:7" x14ac:dyDescent="0.2">
      <c r="A84" s="699" t="s">
        <v>1041</v>
      </c>
      <c r="B84" s="768"/>
      <c r="C84" s="721"/>
      <c r="D84" s="721"/>
      <c r="E84" s="689"/>
      <c r="F84" s="915"/>
      <c r="G84" s="702" t="s">
        <v>1041</v>
      </c>
    </row>
    <row r="85" spans="1:7" x14ac:dyDescent="0.2">
      <c r="A85" s="703" t="s">
        <v>38</v>
      </c>
      <c r="B85" s="764"/>
      <c r="C85" s="708"/>
      <c r="D85" s="734">
        <v>-1.6053600000000003</v>
      </c>
      <c r="E85" s="734">
        <v>-1.6053600000000003</v>
      </c>
      <c r="F85" s="919" t="s">
        <v>1020</v>
      </c>
      <c r="G85" s="707" t="s">
        <v>38</v>
      </c>
    </row>
    <row r="86" spans="1:7" x14ac:dyDescent="0.2">
      <c r="A86" s="703" t="s">
        <v>39</v>
      </c>
      <c r="B86" s="764"/>
      <c r="C86" s="708"/>
      <c r="D86" s="734">
        <v>-1.1413600000000002</v>
      </c>
      <c r="E86" s="734">
        <v>-1.1413600000000002</v>
      </c>
      <c r="F86" s="919" t="s">
        <v>1020</v>
      </c>
      <c r="G86" s="707" t="s">
        <v>39</v>
      </c>
    </row>
    <row r="87" spans="1:7" x14ac:dyDescent="0.2">
      <c r="A87" s="703" t="s">
        <v>40</v>
      </c>
      <c r="B87" s="764"/>
      <c r="C87" s="708"/>
      <c r="D87" s="734">
        <v>-0.76655999999999991</v>
      </c>
      <c r="E87" s="734">
        <v>-0.76655999999999991</v>
      </c>
      <c r="F87" s="919" t="s">
        <v>1020</v>
      </c>
      <c r="G87" s="707" t="s">
        <v>40</v>
      </c>
    </row>
    <row r="88" spans="1:7" x14ac:dyDescent="0.2">
      <c r="A88" s="723" t="s">
        <v>1042</v>
      </c>
      <c r="B88" s="763"/>
      <c r="C88" s="700"/>
      <c r="D88" s="735"/>
      <c r="E88" s="734"/>
      <c r="F88" s="919"/>
      <c r="G88" s="736" t="s">
        <v>1042</v>
      </c>
    </row>
    <row r="89" spans="1:7" x14ac:dyDescent="0.2">
      <c r="A89" s="703" t="s">
        <v>38</v>
      </c>
      <c r="B89" s="764"/>
      <c r="C89" s="708"/>
      <c r="D89" s="734">
        <v>-4.6804800000000002</v>
      </c>
      <c r="E89" s="734">
        <v>-4.6804800000000002</v>
      </c>
      <c r="F89" s="919" t="s">
        <v>1020</v>
      </c>
      <c r="G89" s="707" t="s">
        <v>38</v>
      </c>
    </row>
    <row r="90" spans="1:7" x14ac:dyDescent="0.2">
      <c r="A90" s="703" t="s">
        <v>39</v>
      </c>
      <c r="B90" s="764"/>
      <c r="C90" s="708"/>
      <c r="D90" s="734">
        <v>-1.4992000000000001</v>
      </c>
      <c r="E90" s="734">
        <v>-1.4992000000000001</v>
      </c>
      <c r="F90" s="919" t="s">
        <v>1020</v>
      </c>
      <c r="G90" s="707" t="s">
        <v>39</v>
      </c>
    </row>
    <row r="91" spans="1:7" x14ac:dyDescent="0.2">
      <c r="A91" s="703" t="s">
        <v>40</v>
      </c>
      <c r="B91" s="764"/>
      <c r="C91" s="708"/>
      <c r="D91" s="734">
        <v>-0.86768000000000001</v>
      </c>
      <c r="E91" s="734">
        <v>-0.86768000000000001</v>
      </c>
      <c r="F91" s="919" t="s">
        <v>1020</v>
      </c>
      <c r="G91" s="707" t="s">
        <v>40</v>
      </c>
    </row>
    <row r="92" spans="1:7" ht="15.75" thickBot="1" x14ac:dyDescent="0.3">
      <c r="A92" s="865"/>
      <c r="B92" s="866"/>
      <c r="C92" s="866"/>
      <c r="D92" s="866"/>
      <c r="E92" s="866"/>
      <c r="F92" s="866"/>
      <c r="G92" s="867"/>
    </row>
    <row r="93" spans="1:7" x14ac:dyDescent="0.2">
      <c r="A93" s="730" t="s">
        <v>1043</v>
      </c>
      <c r="B93" s="771"/>
      <c r="C93" s="731"/>
      <c r="D93" s="731"/>
      <c r="E93" s="861"/>
      <c r="F93" s="918" t="s">
        <v>571</v>
      </c>
      <c r="G93" s="733" t="s">
        <v>1043</v>
      </c>
    </row>
    <row r="94" spans="1:7" ht="25.5" x14ac:dyDescent="0.2">
      <c r="A94" s="699" t="s">
        <v>29</v>
      </c>
      <c r="B94" s="760"/>
      <c r="C94" s="700"/>
      <c r="D94" s="700"/>
      <c r="E94" s="701"/>
      <c r="F94" s="915" t="s">
        <v>571</v>
      </c>
      <c r="G94" s="702" t="s">
        <v>29</v>
      </c>
    </row>
    <row r="95" spans="1:7" x14ac:dyDescent="0.2">
      <c r="A95" s="703" t="s">
        <v>1044</v>
      </c>
      <c r="B95" s="762"/>
      <c r="C95" s="690"/>
      <c r="D95" s="690">
        <v>218.15763869576955</v>
      </c>
      <c r="E95" s="689">
        <v>246.51813172621956</v>
      </c>
      <c r="F95" s="920" t="s">
        <v>1020</v>
      </c>
      <c r="G95" s="707" t="s">
        <v>1044</v>
      </c>
    </row>
    <row r="96" spans="1:7" x14ac:dyDescent="0.2">
      <c r="A96" s="703" t="s">
        <v>1018</v>
      </c>
      <c r="B96" s="764"/>
      <c r="C96" s="708"/>
      <c r="D96" s="708">
        <v>2.9919568174816877</v>
      </c>
      <c r="E96" s="709">
        <v>3.380911203754307</v>
      </c>
      <c r="F96" s="915" t="s">
        <v>1020</v>
      </c>
      <c r="G96" s="707" t="s">
        <v>1018</v>
      </c>
    </row>
    <row r="97" spans="1:7" ht="15.75" thickBot="1" x14ac:dyDescent="0.3">
      <c r="A97" s="862"/>
      <c r="B97" s="863"/>
      <c r="C97" s="863"/>
      <c r="D97" s="863"/>
      <c r="E97" s="863"/>
      <c r="F97" s="863"/>
      <c r="G97" s="864"/>
    </row>
    <row r="98" spans="1:7" x14ac:dyDescent="0.2">
      <c r="A98" s="730" t="s">
        <v>1045</v>
      </c>
      <c r="B98" s="771"/>
      <c r="C98" s="731"/>
      <c r="D98" s="731"/>
      <c r="E98" s="861"/>
      <c r="F98" s="918" t="s">
        <v>571</v>
      </c>
      <c r="G98" s="733" t="s">
        <v>1045</v>
      </c>
    </row>
    <row r="99" spans="1:7" x14ac:dyDescent="0.2">
      <c r="A99" s="699" t="s">
        <v>1046</v>
      </c>
      <c r="B99" s="760"/>
      <c r="C99" s="700"/>
      <c r="D99" s="700"/>
      <c r="E99" s="701"/>
      <c r="F99" s="915" t="s">
        <v>571</v>
      </c>
      <c r="G99" s="702" t="s">
        <v>1046</v>
      </c>
    </row>
    <row r="100" spans="1:7" x14ac:dyDescent="0.2">
      <c r="A100" s="703" t="s">
        <v>1017</v>
      </c>
      <c r="B100" s="762"/>
      <c r="C100" s="690"/>
      <c r="D100" s="690">
        <v>76.31247137520505</v>
      </c>
      <c r="E100" s="689">
        <v>86.2330926539817</v>
      </c>
      <c r="F100" s="915" t="s">
        <v>571</v>
      </c>
      <c r="G100" s="707" t="s">
        <v>1017</v>
      </c>
    </row>
    <row r="101" spans="1:7" x14ac:dyDescent="0.2">
      <c r="A101" s="703" t="s">
        <v>1047</v>
      </c>
      <c r="B101" s="762"/>
      <c r="C101" s="690"/>
      <c r="D101" s="690">
        <v>22.004147774850676</v>
      </c>
      <c r="E101" s="689">
        <v>24.864686985581262</v>
      </c>
      <c r="F101" s="915" t="s">
        <v>571</v>
      </c>
      <c r="G101" s="707" t="s">
        <v>1047</v>
      </c>
    </row>
    <row r="102" spans="1:7" ht="15.75" thickBot="1" x14ac:dyDescent="0.25">
      <c r="A102" s="710" t="s">
        <v>1018</v>
      </c>
      <c r="B102" s="767"/>
      <c r="C102" s="737"/>
      <c r="D102" s="737">
        <v>2.1933895734778535</v>
      </c>
      <c r="E102" s="738">
        <v>2.4785302180299742</v>
      </c>
      <c r="F102" s="916" t="s">
        <v>571</v>
      </c>
      <c r="G102" s="713" t="s">
        <v>1018</v>
      </c>
    </row>
    <row r="103" spans="1:7" x14ac:dyDescent="0.2">
      <c r="A103" s="739"/>
      <c r="B103" s="740"/>
      <c r="C103" s="740"/>
      <c r="D103" s="740"/>
      <c r="E103" s="740"/>
      <c r="F103" s="740"/>
      <c r="G103" s="741"/>
    </row>
    <row r="104" spans="1:7" x14ac:dyDescent="0.2">
      <c r="A104" s="699" t="s">
        <v>1048</v>
      </c>
      <c r="B104" s="760"/>
      <c r="C104" s="700"/>
      <c r="D104" s="700"/>
      <c r="E104" s="701"/>
      <c r="F104" s="915" t="s">
        <v>571</v>
      </c>
      <c r="G104" s="742" t="s">
        <v>1048</v>
      </c>
    </row>
    <row r="105" spans="1:7" ht="38.25" x14ac:dyDescent="0.2">
      <c r="A105" s="699" t="s">
        <v>1049</v>
      </c>
      <c r="B105" s="760"/>
      <c r="C105" s="700"/>
      <c r="D105" s="700"/>
      <c r="E105" s="701"/>
      <c r="F105" s="915" t="s">
        <v>571</v>
      </c>
      <c r="G105" s="742" t="s">
        <v>1049</v>
      </c>
    </row>
    <row r="106" spans="1:7" ht="15.75" thickBot="1" x14ac:dyDescent="0.25">
      <c r="A106" s="710" t="s">
        <v>1050</v>
      </c>
      <c r="B106" s="767"/>
      <c r="C106" s="717">
        <v>346.91139999999996</v>
      </c>
      <c r="D106" s="717">
        <v>363.5204979402447</v>
      </c>
      <c r="E106" s="718">
        <v>398.26597555749214</v>
      </c>
      <c r="F106" s="916">
        <v>0.14803369263014185</v>
      </c>
      <c r="G106" s="743" t="s">
        <v>1097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3288-F3C2-4A4D-B0A0-AD4DCCF304FC}">
  <dimension ref="A1:D100"/>
  <sheetViews>
    <sheetView workbookViewId="0">
      <selection activeCell="D4" sqref="D4"/>
    </sheetView>
  </sheetViews>
  <sheetFormatPr defaultRowHeight="15" x14ac:dyDescent="0.25"/>
  <cols>
    <col min="1" max="1" width="52" customWidth="1"/>
    <col min="2" max="2" width="15.42578125" style="955" customWidth="1"/>
  </cols>
  <sheetData>
    <row r="1" spans="1:2" ht="18.75" thickBot="1" x14ac:dyDescent="0.3">
      <c r="A1" s="1091" t="s">
        <v>1008</v>
      </c>
      <c r="B1" s="1092"/>
    </row>
    <row r="2" spans="1:2" ht="39.75" customHeight="1" thickBot="1" x14ac:dyDescent="0.25">
      <c r="A2" s="931"/>
      <c r="B2" s="932" t="s">
        <v>1127</v>
      </c>
    </row>
    <row r="3" spans="1:2" x14ac:dyDescent="0.2">
      <c r="A3" s="921" t="s">
        <v>15</v>
      </c>
      <c r="B3" s="928"/>
    </row>
    <row r="4" spans="1:2" ht="30" customHeight="1" x14ac:dyDescent="0.2">
      <c r="A4" s="742" t="s">
        <v>1116</v>
      </c>
      <c r="B4" s="923"/>
    </row>
    <row r="5" spans="1:2" ht="25.5" x14ac:dyDescent="0.2">
      <c r="A5" s="922" t="s">
        <v>1016</v>
      </c>
      <c r="B5" s="950"/>
    </row>
    <row r="6" spans="1:2" x14ac:dyDescent="0.2">
      <c r="A6" s="922" t="s">
        <v>1017</v>
      </c>
      <c r="B6" s="926">
        <v>0</v>
      </c>
    </row>
    <row r="7" spans="1:2" x14ac:dyDescent="0.2">
      <c r="A7" s="742" t="s">
        <v>1018</v>
      </c>
      <c r="B7" s="926"/>
    </row>
    <row r="8" spans="1:2" x14ac:dyDescent="0.2">
      <c r="A8" s="922" t="s">
        <v>21</v>
      </c>
      <c r="B8" s="927">
        <v>2.2612429999999999</v>
      </c>
    </row>
    <row r="9" spans="1:2" x14ac:dyDescent="0.2">
      <c r="A9" s="922" t="s">
        <v>22</v>
      </c>
      <c r="B9" s="927">
        <v>2.2612429999999999</v>
      </c>
    </row>
    <row r="10" spans="1:2" x14ac:dyDescent="0.2">
      <c r="A10" s="922" t="s">
        <v>23</v>
      </c>
      <c r="B10" s="927">
        <v>3.1826449999999995</v>
      </c>
    </row>
    <row r="11" spans="1:2" x14ac:dyDescent="0.2">
      <c r="A11" s="922" t="s">
        <v>24</v>
      </c>
      <c r="B11" s="927">
        <v>3.7320509999999998</v>
      </c>
    </row>
    <row r="12" spans="1:2" ht="15.75" thickBot="1" x14ac:dyDescent="0.25">
      <c r="A12" s="743"/>
      <c r="B12" s="930"/>
    </row>
    <row r="13" spans="1:2" x14ac:dyDescent="0.2">
      <c r="A13" s="921" t="s">
        <v>1019</v>
      </c>
      <c r="B13" s="933"/>
    </row>
    <row r="14" spans="1:2" ht="38.25" x14ac:dyDescent="0.2">
      <c r="A14" s="934" t="s">
        <v>1096</v>
      </c>
      <c r="B14" s="935"/>
    </row>
    <row r="15" spans="1:2" x14ac:dyDescent="0.2">
      <c r="A15" s="922" t="s">
        <v>1017</v>
      </c>
      <c r="B15" s="936">
        <v>283.12141828834706</v>
      </c>
    </row>
    <row r="16" spans="1:2" x14ac:dyDescent="0.2">
      <c r="A16" s="922" t="s">
        <v>1021</v>
      </c>
      <c r="B16" s="936">
        <v>4.988229212058191</v>
      </c>
    </row>
    <row r="17" spans="1:2" x14ac:dyDescent="0.2">
      <c r="A17" s="742" t="s">
        <v>1018</v>
      </c>
      <c r="B17" s="936"/>
    </row>
    <row r="18" spans="1:2" x14ac:dyDescent="0.2">
      <c r="A18" s="922" t="s">
        <v>21</v>
      </c>
      <c r="B18" s="937">
        <v>1.9045605403180355</v>
      </c>
    </row>
    <row r="19" spans="1:2" x14ac:dyDescent="0.2">
      <c r="A19" s="922" t="s">
        <v>22</v>
      </c>
      <c r="B19" s="937">
        <v>2.2394925403180359</v>
      </c>
    </row>
    <row r="20" spans="1:2" x14ac:dyDescent="0.2">
      <c r="A20" s="922" t="s">
        <v>23</v>
      </c>
      <c r="B20" s="937">
        <v>2.8537605403180355</v>
      </c>
    </row>
    <row r="21" spans="1:2" x14ac:dyDescent="0.2">
      <c r="A21" s="922" t="s">
        <v>24</v>
      </c>
      <c r="B21" s="937">
        <v>3.2200312069847024</v>
      </c>
    </row>
    <row r="22" spans="1:2" ht="15.75" thickBot="1" x14ac:dyDescent="0.25">
      <c r="A22" s="743"/>
      <c r="B22" s="938"/>
    </row>
    <row r="23" spans="1:2" x14ac:dyDescent="0.2">
      <c r="A23" s="921" t="s">
        <v>1022</v>
      </c>
      <c r="B23" s="933"/>
    </row>
    <row r="24" spans="1:2" ht="38.25" x14ac:dyDescent="0.2">
      <c r="A24" s="742" t="s">
        <v>1023</v>
      </c>
      <c r="B24" s="935"/>
    </row>
    <row r="25" spans="1:2" x14ac:dyDescent="0.2">
      <c r="A25" s="922" t="s">
        <v>1017</v>
      </c>
      <c r="B25" s="936">
        <v>494.07182119173507</v>
      </c>
    </row>
    <row r="26" spans="1:2" x14ac:dyDescent="0.2">
      <c r="A26" s="922" t="s">
        <v>1021</v>
      </c>
      <c r="B26" s="936">
        <v>7.3347159249502241</v>
      </c>
    </row>
    <row r="27" spans="1:2" x14ac:dyDescent="0.2">
      <c r="A27" s="922" t="s">
        <v>1018</v>
      </c>
      <c r="B27" s="937">
        <v>2.8086725244926178</v>
      </c>
    </row>
    <row r="28" spans="1:2" ht="15.75" thickBot="1" x14ac:dyDescent="0.25">
      <c r="A28" s="743"/>
      <c r="B28" s="938"/>
    </row>
    <row r="29" spans="1:2" x14ac:dyDescent="0.2">
      <c r="A29" s="921" t="s">
        <v>1024</v>
      </c>
      <c r="B29" s="933"/>
    </row>
    <row r="30" spans="1:2" ht="38.25" x14ac:dyDescent="0.2">
      <c r="A30" s="742" t="s">
        <v>1025</v>
      </c>
      <c r="B30" s="935"/>
    </row>
    <row r="31" spans="1:2" x14ac:dyDescent="0.2">
      <c r="A31" s="922" t="s">
        <v>1026</v>
      </c>
      <c r="B31" s="951"/>
    </row>
    <row r="32" spans="1:2" x14ac:dyDescent="0.2">
      <c r="A32" s="922" t="s">
        <v>1017</v>
      </c>
      <c r="B32" s="936">
        <v>1210.1588227600546</v>
      </c>
    </row>
    <row r="33" spans="1:4" x14ac:dyDescent="0.2">
      <c r="A33" s="922" t="s">
        <v>1028</v>
      </c>
      <c r="B33" s="936">
        <v>43.856634074345948</v>
      </c>
    </row>
    <row r="34" spans="1:4" x14ac:dyDescent="0.2">
      <c r="A34" s="922" t="s">
        <v>42</v>
      </c>
      <c r="B34" s="936">
        <v>208.31767902744079</v>
      </c>
    </row>
    <row r="35" spans="1:4" x14ac:dyDescent="0.2">
      <c r="A35" s="742" t="s">
        <v>1029</v>
      </c>
      <c r="B35" s="939"/>
    </row>
    <row r="36" spans="1:4" x14ac:dyDescent="0.2">
      <c r="A36" s="922" t="s">
        <v>38</v>
      </c>
      <c r="B36" s="937">
        <v>2.9780171501917012</v>
      </c>
    </row>
    <row r="37" spans="1:4" x14ac:dyDescent="0.2">
      <c r="A37" s="922" t="s">
        <v>39</v>
      </c>
      <c r="B37" s="937">
        <v>1.9511552333917013</v>
      </c>
    </row>
    <row r="38" spans="1:4" x14ac:dyDescent="0.2">
      <c r="A38" s="922" t="s">
        <v>40</v>
      </c>
      <c r="B38" s="937">
        <v>1.400084487258368</v>
      </c>
    </row>
    <row r="39" spans="1:4" x14ac:dyDescent="0.2">
      <c r="A39" s="742" t="s">
        <v>1030</v>
      </c>
      <c r="B39" s="935"/>
    </row>
    <row r="40" spans="1:4" x14ac:dyDescent="0.2">
      <c r="A40" s="922" t="s">
        <v>38</v>
      </c>
      <c r="B40" s="937">
        <v>9.7107454835250344</v>
      </c>
    </row>
    <row r="41" spans="1:4" x14ac:dyDescent="0.2">
      <c r="A41" s="922" t="s">
        <v>39</v>
      </c>
      <c r="B41" s="937">
        <v>2.7703854056583679</v>
      </c>
    </row>
    <row r="42" spans="1:4" x14ac:dyDescent="0.2">
      <c r="A42" s="922" t="s">
        <v>40</v>
      </c>
      <c r="B42" s="937">
        <v>2.0787507955250346</v>
      </c>
    </row>
    <row r="43" spans="1:4" ht="25.5" x14ac:dyDescent="0.2">
      <c r="A43" s="922" t="s">
        <v>1031</v>
      </c>
      <c r="B43" s="937">
        <v>9.4600000000000004E-2</v>
      </c>
    </row>
    <row r="44" spans="1:4" ht="15.75" thickBot="1" x14ac:dyDescent="0.25">
      <c r="A44" s="940"/>
      <c r="B44" s="941"/>
    </row>
    <row r="45" spans="1:4" x14ac:dyDescent="0.2">
      <c r="A45" s="921" t="s">
        <v>1032</v>
      </c>
      <c r="B45" s="933"/>
      <c r="D45" s="860"/>
    </row>
    <row r="46" spans="1:4" ht="38.25" x14ac:dyDescent="0.2">
      <c r="A46" s="742" t="s">
        <v>1033</v>
      </c>
      <c r="B46" s="935"/>
    </row>
    <row r="47" spans="1:4" x14ac:dyDescent="0.2">
      <c r="A47" s="922" t="s">
        <v>1026</v>
      </c>
      <c r="B47" s="951" t="s">
        <v>1027</v>
      </c>
    </row>
    <row r="48" spans="1:4" x14ac:dyDescent="0.2">
      <c r="A48" s="922" t="s">
        <v>1017</v>
      </c>
      <c r="B48" s="936">
        <v>1260.6502542360247</v>
      </c>
    </row>
    <row r="49" spans="1:2" x14ac:dyDescent="0.2">
      <c r="A49" s="922" t="s">
        <v>1028</v>
      </c>
      <c r="B49" s="936">
        <v>29.993224583187079</v>
      </c>
    </row>
    <row r="50" spans="1:2" x14ac:dyDescent="0.2">
      <c r="A50" s="942" t="s">
        <v>42</v>
      </c>
      <c r="B50" s="956">
        <v>163.91134473709189</v>
      </c>
    </row>
    <row r="51" spans="1:2" x14ac:dyDescent="0.2">
      <c r="A51" s="742" t="s">
        <v>1029</v>
      </c>
      <c r="B51" s="939"/>
    </row>
    <row r="52" spans="1:2" x14ac:dyDescent="0.2">
      <c r="A52" s="922" t="s">
        <v>38</v>
      </c>
      <c r="B52" s="937">
        <v>2.5829193044235836</v>
      </c>
    </row>
    <row r="53" spans="1:2" x14ac:dyDescent="0.2">
      <c r="A53" s="922" t="s">
        <v>39</v>
      </c>
      <c r="B53" s="937">
        <v>1.7049501652235837</v>
      </c>
    </row>
    <row r="54" spans="1:2" x14ac:dyDescent="0.2">
      <c r="A54" s="922" t="s">
        <v>40</v>
      </c>
      <c r="B54" s="937">
        <v>1.2228748686902502</v>
      </c>
    </row>
    <row r="55" spans="1:2" x14ac:dyDescent="0.2">
      <c r="A55" s="742" t="s">
        <v>1030</v>
      </c>
      <c r="B55" s="935"/>
    </row>
    <row r="56" spans="1:2" x14ac:dyDescent="0.2">
      <c r="A56" s="922" t="s">
        <v>38</v>
      </c>
      <c r="B56" s="937">
        <v>8.3422656377569169</v>
      </c>
    </row>
    <row r="57" spans="1:2" x14ac:dyDescent="0.2">
      <c r="A57" s="922" t="s">
        <v>39</v>
      </c>
      <c r="B57" s="937">
        <v>2.4043236782902504</v>
      </c>
    </row>
    <row r="58" spans="1:2" x14ac:dyDescent="0.2">
      <c r="A58" s="922" t="s">
        <v>40</v>
      </c>
      <c r="B58" s="937">
        <v>1.7853113657569171</v>
      </c>
    </row>
    <row r="59" spans="1:2" ht="25.5" x14ac:dyDescent="0.2">
      <c r="A59" s="922" t="s">
        <v>1034</v>
      </c>
      <c r="B59" s="937">
        <v>9.4600000000000004E-2</v>
      </c>
    </row>
    <row r="60" spans="1:2" ht="15.75" thickBot="1" x14ac:dyDescent="0.25">
      <c r="A60" s="940"/>
      <c r="B60" s="941"/>
    </row>
    <row r="61" spans="1:2" x14ac:dyDescent="0.2">
      <c r="A61" s="921" t="s">
        <v>1035</v>
      </c>
      <c r="B61" s="933"/>
    </row>
    <row r="62" spans="1:2" ht="38.25" x14ac:dyDescent="0.2">
      <c r="A62" s="742" t="s">
        <v>1036</v>
      </c>
      <c r="B62" s="935"/>
    </row>
    <row r="63" spans="1:2" x14ac:dyDescent="0.2">
      <c r="A63" s="922" t="s">
        <v>1026</v>
      </c>
      <c r="B63" s="951"/>
    </row>
    <row r="64" spans="1:2" x14ac:dyDescent="0.2">
      <c r="A64" s="922" t="s">
        <v>1017</v>
      </c>
      <c r="B64" s="936">
        <v>439.1141803062464</v>
      </c>
    </row>
    <row r="65" spans="1:2" x14ac:dyDescent="0.2">
      <c r="A65" s="922" t="s">
        <v>1037</v>
      </c>
      <c r="B65" s="936">
        <v>6.962464002409753</v>
      </c>
    </row>
    <row r="66" spans="1:2" x14ac:dyDescent="0.2">
      <c r="A66" s="742" t="s">
        <v>1029</v>
      </c>
      <c r="B66" s="936">
        <v>0</v>
      </c>
    </row>
    <row r="67" spans="1:2" x14ac:dyDescent="0.2">
      <c r="A67" s="922" t="s">
        <v>38</v>
      </c>
      <c r="B67" s="937">
        <v>2.6203227960034026</v>
      </c>
    </row>
    <row r="68" spans="1:2" x14ac:dyDescent="0.2">
      <c r="A68" s="922" t="s">
        <v>39</v>
      </c>
      <c r="B68" s="937">
        <v>1.9649227960034021</v>
      </c>
    </row>
    <row r="69" spans="1:2" x14ac:dyDescent="0.2">
      <c r="A69" s="922" t="s">
        <v>40</v>
      </c>
      <c r="B69" s="937">
        <v>1.435517796003402</v>
      </c>
    </row>
    <row r="70" spans="1:2" x14ac:dyDescent="0.2">
      <c r="A70" s="742" t="s">
        <v>1030</v>
      </c>
      <c r="B70" s="937">
        <v>0</v>
      </c>
    </row>
    <row r="71" spans="1:2" x14ac:dyDescent="0.2">
      <c r="A71" s="922" t="s">
        <v>38</v>
      </c>
      <c r="B71" s="937">
        <v>6.963929796003403</v>
      </c>
    </row>
    <row r="72" spans="1:2" x14ac:dyDescent="0.2">
      <c r="A72" s="922" t="s">
        <v>39</v>
      </c>
      <c r="B72" s="937">
        <v>2.470371796003402</v>
      </c>
    </row>
    <row r="73" spans="1:2" x14ac:dyDescent="0.2">
      <c r="A73" s="922" t="s">
        <v>40</v>
      </c>
      <c r="B73" s="937">
        <v>1.5783497960034021</v>
      </c>
    </row>
    <row r="74" spans="1:2" ht="15.75" thickBot="1" x14ac:dyDescent="0.25">
      <c r="A74" s="940"/>
      <c r="B74" s="938"/>
    </row>
    <row r="75" spans="1:2" x14ac:dyDescent="0.2">
      <c r="A75" s="943" t="s">
        <v>1128</v>
      </c>
      <c r="B75" s="928"/>
    </row>
    <row r="76" spans="1:2" ht="25.5" x14ac:dyDescent="0.2">
      <c r="A76" s="742" t="s">
        <v>1039</v>
      </c>
      <c r="B76" s="926"/>
    </row>
    <row r="77" spans="1:2" x14ac:dyDescent="0.2">
      <c r="A77" s="922" t="s">
        <v>1040</v>
      </c>
      <c r="B77" s="926">
        <v>112.99999999999999</v>
      </c>
    </row>
    <row r="78" spans="1:2" x14ac:dyDescent="0.2">
      <c r="A78" s="742" t="s">
        <v>1041</v>
      </c>
      <c r="B78" s="926"/>
    </row>
    <row r="79" spans="1:2" x14ac:dyDescent="0.2">
      <c r="A79" s="922" t="s">
        <v>38</v>
      </c>
      <c r="B79" s="929">
        <v>-1.6053600000000003</v>
      </c>
    </row>
    <row r="80" spans="1:2" x14ac:dyDescent="0.2">
      <c r="A80" s="922" t="s">
        <v>39</v>
      </c>
      <c r="B80" s="929">
        <v>-1.1413600000000002</v>
      </c>
    </row>
    <row r="81" spans="1:2" x14ac:dyDescent="0.2">
      <c r="A81" s="922" t="s">
        <v>40</v>
      </c>
      <c r="B81" s="929">
        <v>-0.76655999999999991</v>
      </c>
    </row>
    <row r="82" spans="1:2" x14ac:dyDescent="0.2">
      <c r="A82" s="944" t="s">
        <v>1042</v>
      </c>
      <c r="B82" s="929"/>
    </row>
    <row r="83" spans="1:2" x14ac:dyDescent="0.2">
      <c r="A83" s="922" t="s">
        <v>38</v>
      </c>
      <c r="B83" s="929">
        <v>-4.6804800000000002</v>
      </c>
    </row>
    <row r="84" spans="1:2" x14ac:dyDescent="0.2">
      <c r="A84" s="922" t="s">
        <v>39</v>
      </c>
      <c r="B84" s="929">
        <v>-1.4992000000000001</v>
      </c>
    </row>
    <row r="85" spans="1:2" x14ac:dyDescent="0.2">
      <c r="A85" s="922" t="s">
        <v>40</v>
      </c>
      <c r="B85" s="929">
        <v>-0.86768000000000001</v>
      </c>
    </row>
    <row r="86" spans="1:2" ht="15.75" thickBot="1" x14ac:dyDescent="0.3">
      <c r="A86" s="945"/>
      <c r="B86" s="952"/>
    </row>
    <row r="87" spans="1:2" x14ac:dyDescent="0.2">
      <c r="A87" s="943" t="s">
        <v>1043</v>
      </c>
      <c r="B87" s="925"/>
    </row>
    <row r="88" spans="1:2" ht="25.5" x14ac:dyDescent="0.2">
      <c r="A88" s="742" t="s">
        <v>29</v>
      </c>
      <c r="B88" s="923"/>
    </row>
    <row r="89" spans="1:2" x14ac:dyDescent="0.2">
      <c r="A89" s="922" t="s">
        <v>1044</v>
      </c>
      <c r="B89" s="926">
        <v>246.51813172621956</v>
      </c>
    </row>
    <row r="90" spans="1:2" x14ac:dyDescent="0.2">
      <c r="A90" s="922" t="s">
        <v>1018</v>
      </c>
      <c r="B90" s="927">
        <v>3.380911203754307</v>
      </c>
    </row>
    <row r="91" spans="1:2" ht="15.75" thickBot="1" x14ac:dyDescent="0.3">
      <c r="A91" s="946"/>
      <c r="B91" s="953"/>
    </row>
    <row r="92" spans="1:2" x14ac:dyDescent="0.2">
      <c r="A92" s="943" t="s">
        <v>1045</v>
      </c>
      <c r="B92" s="947"/>
    </row>
    <row r="93" spans="1:2" x14ac:dyDescent="0.2">
      <c r="A93" s="742" t="s">
        <v>1046</v>
      </c>
      <c r="B93" s="935"/>
    </row>
    <row r="94" spans="1:2" x14ac:dyDescent="0.2">
      <c r="A94" s="922" t="s">
        <v>1017</v>
      </c>
      <c r="B94" s="936">
        <v>86.2330926539817</v>
      </c>
    </row>
    <row r="95" spans="1:2" x14ac:dyDescent="0.2">
      <c r="A95" s="922" t="s">
        <v>1047</v>
      </c>
      <c r="B95" s="936">
        <v>24.864686985581262</v>
      </c>
    </row>
    <row r="96" spans="1:2" ht="15.75" thickBot="1" x14ac:dyDescent="0.25">
      <c r="A96" s="743" t="s">
        <v>1018</v>
      </c>
      <c r="B96" s="948">
        <v>2.4785302180299742</v>
      </c>
    </row>
    <row r="97" spans="1:2" x14ac:dyDescent="0.2">
      <c r="A97" s="949"/>
      <c r="B97" s="954"/>
    </row>
    <row r="98" spans="1:2" x14ac:dyDescent="0.2">
      <c r="A98" s="742" t="s">
        <v>1048</v>
      </c>
      <c r="B98" s="923"/>
    </row>
    <row r="99" spans="1:2" ht="38.25" x14ac:dyDescent="0.2">
      <c r="A99" s="742" t="s">
        <v>1049</v>
      </c>
      <c r="B99" s="923"/>
    </row>
    <row r="100" spans="1:2" ht="15.75" thickBot="1" x14ac:dyDescent="0.25">
      <c r="A100" s="743" t="s">
        <v>1097</v>
      </c>
      <c r="B100" s="924">
        <v>398.26597555749214</v>
      </c>
    </row>
  </sheetData>
  <mergeCells count="1"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D263-E026-4FEA-8623-2A1CA846905C}">
  <dimension ref="A1:IY11"/>
  <sheetViews>
    <sheetView topLeftCell="N1" workbookViewId="0">
      <selection activeCell="Y1" sqref="Y1:AA1048576"/>
    </sheetView>
  </sheetViews>
  <sheetFormatPr defaultRowHeight="15" x14ac:dyDescent="0.25"/>
  <cols>
    <col min="25" max="27" width="9.140625" style="877"/>
  </cols>
  <sheetData>
    <row r="1" spans="1:259" s="877" customFormat="1" ht="102" x14ac:dyDescent="0.2">
      <c r="A1" s="870" t="s">
        <v>516</v>
      </c>
      <c r="B1" s="320"/>
      <c r="C1" s="844">
        <f t="shared" ref="C1:C2" si="0">D1*1.15</f>
        <v>62.120239999999995</v>
      </c>
      <c r="D1" s="844">
        <f t="shared" ref="D1" si="1">G1*1.06</f>
        <v>54.017600000000002</v>
      </c>
      <c r="E1" s="822">
        <v>0.06</v>
      </c>
      <c r="F1" s="857">
        <f t="shared" ref="F1:F2" si="2">G1*1.15</f>
        <v>58.603999999999999</v>
      </c>
      <c r="G1" s="858">
        <v>50.96</v>
      </c>
      <c r="H1" s="859">
        <v>5.2999999999999999E-2</v>
      </c>
      <c r="I1" s="871">
        <f t="shared" ref="I1:I2" si="3">J1*1.15</f>
        <v>0</v>
      </c>
      <c r="J1" s="871">
        <f>N1*1.06</f>
        <v>0</v>
      </c>
      <c r="K1" s="872">
        <v>0.06</v>
      </c>
      <c r="L1" s="320"/>
      <c r="M1" s="873">
        <f t="shared" ref="M1:M2" si="4">N1*1.15</f>
        <v>0</v>
      </c>
      <c r="N1" s="873">
        <f t="shared" ref="N1:N2" si="5">Q1*1.05</f>
        <v>0</v>
      </c>
      <c r="O1" s="874">
        <v>5.5E-2</v>
      </c>
      <c r="P1" s="873"/>
      <c r="Q1" s="873"/>
      <c r="R1" s="874"/>
      <c r="S1" s="873"/>
      <c r="T1" s="873"/>
      <c r="U1" s="320"/>
      <c r="V1" s="875">
        <v>44.505678868000011</v>
      </c>
      <c r="W1" s="875">
        <v>38.700590320000011</v>
      </c>
      <c r="X1" s="876">
        <v>5.4999999999999993E-2</v>
      </c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  <c r="BG1" s="318"/>
      <c r="BH1" s="318"/>
      <c r="BI1" s="318"/>
      <c r="BJ1" s="318"/>
      <c r="BK1" s="318"/>
      <c r="BL1" s="318"/>
      <c r="BM1" s="318"/>
      <c r="BN1" s="318"/>
      <c r="BO1" s="318"/>
      <c r="BP1" s="318"/>
      <c r="BQ1" s="318"/>
      <c r="BR1" s="318"/>
      <c r="BS1" s="318"/>
      <c r="BT1" s="318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8"/>
      <c r="CF1" s="318"/>
      <c r="CG1" s="318"/>
      <c r="CH1" s="318"/>
      <c r="CI1" s="318"/>
      <c r="CJ1" s="318"/>
      <c r="CK1" s="318"/>
      <c r="CL1" s="318"/>
      <c r="CM1" s="318"/>
      <c r="CN1" s="318"/>
      <c r="CO1" s="318"/>
      <c r="CP1" s="318"/>
      <c r="CQ1" s="318"/>
      <c r="CR1" s="318"/>
      <c r="CS1" s="318"/>
      <c r="CT1" s="318"/>
      <c r="CU1" s="318"/>
      <c r="CV1" s="318"/>
      <c r="CW1" s="318"/>
      <c r="CX1" s="318"/>
      <c r="CY1" s="318"/>
      <c r="CZ1" s="318"/>
      <c r="DA1" s="318"/>
      <c r="DB1" s="318"/>
      <c r="DC1" s="318"/>
      <c r="DD1" s="318"/>
      <c r="DE1" s="318"/>
      <c r="DF1" s="318"/>
      <c r="DG1" s="318"/>
      <c r="DH1" s="318"/>
      <c r="DI1" s="318"/>
      <c r="DJ1" s="318"/>
      <c r="DK1" s="318"/>
      <c r="DL1" s="318"/>
      <c r="DM1" s="318"/>
      <c r="DN1" s="318"/>
      <c r="DO1" s="318"/>
      <c r="DP1" s="318"/>
      <c r="DQ1" s="318"/>
      <c r="DR1" s="318"/>
      <c r="DS1" s="318"/>
      <c r="DT1" s="318"/>
      <c r="DU1" s="318"/>
      <c r="DV1" s="318"/>
      <c r="DW1" s="318"/>
      <c r="DX1" s="318"/>
      <c r="DY1" s="318"/>
      <c r="DZ1" s="318"/>
      <c r="EA1" s="318"/>
      <c r="EB1" s="318"/>
      <c r="EC1" s="318"/>
      <c r="ED1" s="318"/>
      <c r="EE1" s="318"/>
      <c r="EF1" s="318"/>
      <c r="EG1" s="318"/>
      <c r="EH1" s="318"/>
      <c r="EI1" s="318"/>
      <c r="EJ1" s="318"/>
      <c r="EK1" s="318"/>
      <c r="EL1" s="318"/>
      <c r="EM1" s="318"/>
      <c r="EN1" s="318"/>
      <c r="EO1" s="318"/>
      <c r="EP1" s="318"/>
      <c r="EQ1" s="318"/>
      <c r="ER1" s="318"/>
      <c r="ES1" s="318"/>
      <c r="ET1" s="318"/>
      <c r="EU1" s="318"/>
      <c r="EV1" s="318"/>
      <c r="EW1" s="318"/>
      <c r="EX1" s="318"/>
      <c r="EY1" s="318"/>
      <c r="EZ1" s="318"/>
      <c r="FA1" s="318"/>
      <c r="FB1" s="318"/>
      <c r="FC1" s="318"/>
      <c r="FD1" s="318"/>
      <c r="FE1" s="318"/>
      <c r="FF1" s="318"/>
      <c r="FG1" s="318"/>
      <c r="FH1" s="318"/>
      <c r="FI1" s="318"/>
      <c r="FJ1" s="318"/>
      <c r="FK1" s="318"/>
      <c r="FL1" s="318"/>
      <c r="FM1" s="318"/>
      <c r="FN1" s="318"/>
      <c r="FO1" s="318"/>
      <c r="FP1" s="318"/>
      <c r="FQ1" s="318"/>
      <c r="FR1" s="318"/>
      <c r="FS1" s="318"/>
      <c r="FT1" s="318"/>
      <c r="FU1" s="318"/>
      <c r="FV1" s="318"/>
      <c r="FW1" s="318"/>
      <c r="FX1" s="318"/>
      <c r="FY1" s="318"/>
      <c r="FZ1" s="318"/>
      <c r="GA1" s="318"/>
      <c r="GB1" s="318"/>
      <c r="GC1" s="318"/>
      <c r="GD1" s="318"/>
      <c r="GE1" s="318"/>
      <c r="GF1" s="318"/>
      <c r="GG1" s="318"/>
      <c r="GH1" s="318"/>
      <c r="GI1" s="318"/>
      <c r="GJ1" s="318"/>
      <c r="GK1" s="318"/>
      <c r="GL1" s="318"/>
      <c r="GM1" s="318"/>
      <c r="GN1" s="318"/>
      <c r="GO1" s="318"/>
      <c r="GP1" s="318"/>
      <c r="GQ1" s="318"/>
      <c r="GR1" s="318"/>
      <c r="GS1" s="318"/>
      <c r="GT1" s="318"/>
      <c r="GU1" s="318"/>
      <c r="GV1" s="318"/>
      <c r="GW1" s="318"/>
      <c r="GX1" s="318"/>
      <c r="GY1" s="318"/>
      <c r="GZ1" s="318"/>
      <c r="HA1" s="318"/>
      <c r="HB1" s="318"/>
      <c r="HC1" s="318"/>
      <c r="HD1" s="318"/>
      <c r="HE1" s="318"/>
      <c r="HF1" s="318"/>
      <c r="HG1" s="318"/>
      <c r="HH1" s="318"/>
      <c r="HI1" s="318"/>
      <c r="HJ1" s="318"/>
      <c r="HK1" s="318"/>
      <c r="HL1" s="318"/>
      <c r="HM1" s="318"/>
      <c r="HN1" s="318"/>
      <c r="HO1" s="318"/>
      <c r="HP1" s="318"/>
      <c r="HQ1" s="318"/>
      <c r="HR1" s="318"/>
      <c r="HS1" s="318"/>
      <c r="HT1" s="318"/>
      <c r="HU1" s="318"/>
      <c r="HV1" s="318"/>
      <c r="HW1" s="318"/>
      <c r="HX1" s="318"/>
      <c r="HY1" s="318"/>
      <c r="HZ1" s="318"/>
      <c r="IA1" s="318"/>
      <c r="IB1" s="318"/>
      <c r="IC1" s="318"/>
      <c r="ID1" s="318"/>
      <c r="IE1" s="318"/>
      <c r="IF1" s="318"/>
      <c r="IG1" s="318"/>
      <c r="IH1" s="318"/>
      <c r="II1" s="318"/>
      <c r="IJ1" s="318"/>
      <c r="IK1" s="318"/>
      <c r="IL1" s="318"/>
      <c r="IM1" s="318"/>
      <c r="IN1" s="318"/>
      <c r="IO1" s="318"/>
      <c r="IP1" s="318"/>
      <c r="IQ1" s="318"/>
      <c r="IR1" s="318"/>
      <c r="IS1" s="318"/>
      <c r="IT1" s="318"/>
      <c r="IU1" s="318"/>
      <c r="IV1" s="318"/>
      <c r="IW1" s="318"/>
      <c r="IX1" s="318"/>
      <c r="IY1" s="318"/>
    </row>
    <row r="2" spans="1:259" ht="25.5" x14ac:dyDescent="0.2">
      <c r="A2" s="342" t="s">
        <v>305</v>
      </c>
      <c r="B2" s="163" t="s">
        <v>19</v>
      </c>
      <c r="C2" s="751">
        <f t="shared" si="0"/>
        <v>38.645160147204834</v>
      </c>
      <c r="D2" s="666">
        <f>G2*(1+9%)</f>
        <v>33.604487084525942</v>
      </c>
      <c r="E2" s="538">
        <f>(D2-G2)/G2</f>
        <v>9.0000000000000135E-2</v>
      </c>
      <c r="F2" s="668">
        <f t="shared" si="2"/>
        <v>35.454275364408097</v>
      </c>
      <c r="G2" s="645">
        <f t="shared" ref="G2" si="6">J2*1.053</f>
        <v>30.829804664702696</v>
      </c>
      <c r="H2" s="647">
        <v>5.2999999999999999E-2</v>
      </c>
      <c r="I2" s="511">
        <f t="shared" si="3"/>
        <v>33.66977717417673</v>
      </c>
      <c r="J2" s="511">
        <f>N2*1.06</f>
        <v>29.278067107979769</v>
      </c>
      <c r="K2" s="545">
        <v>0.06</v>
      </c>
      <c r="L2" s="163" t="s">
        <v>19</v>
      </c>
      <c r="M2" s="513">
        <f t="shared" si="4"/>
        <v>31.763940730355408</v>
      </c>
      <c r="N2" s="513">
        <f t="shared" si="5"/>
        <v>27.620818026396009</v>
      </c>
      <c r="O2" s="503">
        <v>5.5E-2</v>
      </c>
      <c r="P2" s="513">
        <f>Q2*1.15</f>
        <v>30.251372124148006</v>
      </c>
      <c r="Q2" s="513">
        <f>T2*1.061</f>
        <v>26.305540977520007</v>
      </c>
      <c r="R2" s="503">
        <v>6.0999999999999999E-2</v>
      </c>
      <c r="S2" s="513">
        <f t="shared" ref="S2" si="7">T2*1.15</f>
        <v>28.512132068000007</v>
      </c>
      <c r="T2" s="513">
        <f t="shared" ref="T2" si="8">W2*1.06</f>
        <v>24.793158320000007</v>
      </c>
      <c r="U2" s="553">
        <f t="shared" ref="U2" si="9">(T2-W2)/W2</f>
        <v>6.0000000000000109E-2</v>
      </c>
      <c r="V2" s="257">
        <v>26.898237800000004</v>
      </c>
      <c r="W2" s="257">
        <v>23.389772000000004</v>
      </c>
      <c r="X2" s="258">
        <v>5.4999999999999986E-2</v>
      </c>
      <c r="Y2" s="318"/>
      <c r="Z2" s="318"/>
      <c r="AA2" s="31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8"/>
      <c r="CF2" s="248"/>
      <c r="CG2" s="248"/>
      <c r="CH2" s="248"/>
      <c r="CI2" s="248"/>
      <c r="CJ2" s="248"/>
      <c r="CK2" s="248"/>
      <c r="CL2" s="248"/>
      <c r="CM2" s="248"/>
      <c r="CN2" s="248"/>
      <c r="CO2" s="248"/>
      <c r="CP2" s="248"/>
      <c r="CQ2" s="248"/>
      <c r="CR2" s="248"/>
      <c r="CS2" s="248"/>
      <c r="CT2" s="248"/>
      <c r="CU2" s="248"/>
      <c r="CV2" s="248"/>
      <c r="CW2" s="248"/>
      <c r="CX2" s="248"/>
      <c r="CY2" s="248"/>
      <c r="CZ2" s="248"/>
      <c r="DA2" s="248"/>
      <c r="DB2" s="248"/>
      <c r="DC2" s="248"/>
      <c r="DD2" s="248"/>
      <c r="DE2" s="248"/>
      <c r="DF2" s="248"/>
      <c r="DG2" s="248"/>
      <c r="DH2" s="248"/>
      <c r="DI2" s="248"/>
      <c r="DJ2" s="248"/>
      <c r="DK2" s="248"/>
      <c r="DL2" s="248"/>
      <c r="DM2" s="248"/>
      <c r="DN2" s="248"/>
      <c r="DO2" s="248"/>
      <c r="DP2" s="248"/>
      <c r="DQ2" s="248"/>
      <c r="DR2" s="248"/>
      <c r="DS2" s="248"/>
      <c r="DT2" s="248"/>
      <c r="DU2" s="248"/>
      <c r="DV2" s="248"/>
      <c r="DW2" s="248"/>
      <c r="DX2" s="248"/>
      <c r="DY2" s="248"/>
      <c r="DZ2" s="248"/>
      <c r="EA2" s="248"/>
      <c r="EB2" s="248"/>
      <c r="EC2" s="248"/>
      <c r="ED2" s="248"/>
      <c r="EE2" s="248"/>
      <c r="EF2" s="248"/>
      <c r="EG2" s="248"/>
      <c r="EH2" s="248"/>
      <c r="EI2" s="248"/>
      <c r="EJ2" s="248"/>
      <c r="EK2" s="248"/>
      <c r="EL2" s="248"/>
      <c r="EM2" s="248"/>
      <c r="EN2" s="248"/>
      <c r="EO2" s="248"/>
      <c r="EP2" s="248"/>
      <c r="EQ2" s="248"/>
      <c r="ER2" s="248"/>
      <c r="ES2" s="248"/>
      <c r="ET2" s="248"/>
      <c r="EU2" s="248"/>
      <c r="EV2" s="248"/>
      <c r="EW2" s="248"/>
      <c r="EX2" s="248"/>
      <c r="EY2" s="248"/>
      <c r="EZ2" s="248"/>
      <c r="FA2" s="248"/>
      <c r="FB2" s="248"/>
      <c r="FC2" s="248"/>
      <c r="FD2" s="248"/>
      <c r="FE2" s="248"/>
      <c r="FF2" s="248"/>
      <c r="FG2" s="248"/>
      <c r="FH2" s="248"/>
      <c r="FI2" s="248"/>
      <c r="FJ2" s="248"/>
      <c r="FK2" s="248"/>
      <c r="FL2" s="248"/>
      <c r="FM2" s="248"/>
      <c r="FN2" s="248"/>
      <c r="FO2" s="248"/>
      <c r="FP2" s="248"/>
      <c r="FQ2" s="248"/>
      <c r="FR2" s="248"/>
      <c r="FS2" s="248"/>
      <c r="FT2" s="248"/>
      <c r="FU2" s="248"/>
      <c r="FV2" s="248"/>
      <c r="FW2" s="248"/>
      <c r="FX2" s="248"/>
      <c r="FY2" s="248"/>
      <c r="FZ2" s="248"/>
      <c r="GA2" s="248"/>
      <c r="GB2" s="248"/>
      <c r="GC2" s="248"/>
      <c r="GD2" s="248"/>
      <c r="GE2" s="248"/>
      <c r="GF2" s="248"/>
      <c r="GG2" s="248"/>
      <c r="GH2" s="248"/>
      <c r="GI2" s="248"/>
      <c r="GJ2" s="248"/>
      <c r="GK2" s="248"/>
      <c r="GL2" s="248"/>
      <c r="GM2" s="248"/>
      <c r="GN2" s="248"/>
      <c r="GO2" s="248"/>
      <c r="GP2" s="248"/>
      <c r="GQ2" s="248"/>
      <c r="GR2" s="248"/>
      <c r="GS2" s="248"/>
      <c r="GT2" s="248"/>
      <c r="GU2" s="248"/>
      <c r="GV2" s="248"/>
      <c r="GW2" s="248"/>
      <c r="GX2" s="248"/>
      <c r="GY2" s="248"/>
      <c r="GZ2" s="248"/>
      <c r="HA2" s="248"/>
      <c r="HB2" s="248"/>
      <c r="HC2" s="248"/>
      <c r="HD2" s="248"/>
      <c r="HE2" s="248"/>
      <c r="HF2" s="248"/>
      <c r="HG2" s="248"/>
      <c r="HH2" s="248"/>
      <c r="HI2" s="248"/>
      <c r="HJ2" s="248"/>
      <c r="HK2" s="248"/>
      <c r="HL2" s="248"/>
      <c r="HM2" s="248"/>
      <c r="HN2" s="248"/>
      <c r="HO2" s="248"/>
      <c r="HP2" s="248"/>
      <c r="HQ2" s="248"/>
      <c r="HR2" s="248"/>
      <c r="HS2" s="248"/>
      <c r="HT2" s="248"/>
      <c r="HU2" s="248"/>
      <c r="HV2" s="248"/>
      <c r="HW2" s="248"/>
      <c r="HX2" s="248"/>
      <c r="HY2" s="248"/>
      <c r="HZ2" s="248"/>
      <c r="IA2" s="248"/>
      <c r="IB2" s="248"/>
      <c r="IC2" s="248"/>
      <c r="ID2" s="248"/>
      <c r="IE2" s="248"/>
      <c r="IF2" s="248"/>
      <c r="IG2" s="248"/>
      <c r="IH2" s="248"/>
      <c r="II2" s="248"/>
      <c r="IJ2" s="248"/>
      <c r="IK2" s="248"/>
      <c r="IL2" s="248"/>
      <c r="IM2" s="248"/>
      <c r="IN2" s="248"/>
      <c r="IO2" s="248"/>
      <c r="IP2" s="248"/>
      <c r="IQ2" s="248"/>
      <c r="IR2" s="248"/>
      <c r="IS2" s="248"/>
      <c r="IT2" s="248"/>
      <c r="IU2" s="248"/>
      <c r="IV2" s="248"/>
      <c r="IW2" s="248"/>
      <c r="IX2" s="248"/>
      <c r="IY2" s="248"/>
    </row>
    <row r="3" spans="1:259" x14ac:dyDescent="0.2">
      <c r="A3" s="238"/>
      <c r="B3" s="312"/>
      <c r="C3" s="666"/>
      <c r="D3" s="666"/>
      <c r="E3" s="312"/>
      <c r="F3" s="646"/>
      <c r="G3" s="312"/>
      <c r="H3" s="647"/>
      <c r="I3" s="238"/>
      <c r="J3" s="238"/>
      <c r="K3" s="507"/>
      <c r="L3" s="312"/>
      <c r="M3" s="513"/>
      <c r="N3" s="513"/>
      <c r="O3" s="503"/>
      <c r="P3" s="513"/>
      <c r="Q3" s="513"/>
      <c r="R3" s="503"/>
      <c r="S3" s="513"/>
      <c r="T3" s="513"/>
      <c r="U3" s="312"/>
      <c r="V3" s="256"/>
      <c r="W3" s="257"/>
      <c r="X3" s="258"/>
      <c r="Y3" s="318"/>
      <c r="Z3" s="318"/>
      <c r="AA3" s="31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48"/>
      <c r="CK3" s="248"/>
      <c r="CL3" s="248"/>
      <c r="CM3" s="248"/>
      <c r="CN3" s="248"/>
      <c r="CO3" s="248"/>
      <c r="CP3" s="248"/>
      <c r="CQ3" s="248"/>
      <c r="CR3" s="248"/>
      <c r="CS3" s="248"/>
      <c r="CT3" s="248"/>
      <c r="CU3" s="248"/>
      <c r="CV3" s="248"/>
      <c r="CW3" s="248"/>
      <c r="CX3" s="248"/>
      <c r="CY3" s="248"/>
      <c r="CZ3" s="248"/>
      <c r="DA3" s="248"/>
      <c r="DB3" s="248"/>
      <c r="DC3" s="248"/>
      <c r="DD3" s="248"/>
      <c r="DE3" s="248"/>
      <c r="DF3" s="248"/>
      <c r="DG3" s="248"/>
      <c r="DH3" s="248"/>
      <c r="DI3" s="248"/>
      <c r="DJ3" s="248"/>
      <c r="DK3" s="248"/>
      <c r="DL3" s="248"/>
      <c r="DM3" s="248"/>
      <c r="DN3" s="248"/>
      <c r="DO3" s="248"/>
      <c r="DP3" s="248"/>
      <c r="DQ3" s="248"/>
      <c r="DR3" s="248"/>
      <c r="DS3" s="248"/>
      <c r="DT3" s="248"/>
      <c r="DU3" s="248"/>
      <c r="DV3" s="248"/>
      <c r="DW3" s="248"/>
      <c r="DX3" s="248"/>
      <c r="DY3" s="248"/>
      <c r="DZ3" s="248"/>
      <c r="EA3" s="248"/>
      <c r="EB3" s="248"/>
      <c r="EC3" s="248"/>
      <c r="ED3" s="248"/>
      <c r="EE3" s="248"/>
      <c r="EF3" s="248"/>
      <c r="EG3" s="248"/>
      <c r="EH3" s="248"/>
      <c r="EI3" s="248"/>
      <c r="EJ3" s="248"/>
      <c r="EK3" s="248"/>
      <c r="EL3" s="248"/>
      <c r="EM3" s="248"/>
      <c r="EN3" s="248"/>
      <c r="EO3" s="248"/>
      <c r="EP3" s="248"/>
      <c r="EQ3" s="248"/>
      <c r="ER3" s="248"/>
      <c r="ES3" s="248"/>
      <c r="ET3" s="248"/>
      <c r="EU3" s="248"/>
      <c r="EV3" s="248"/>
      <c r="EW3" s="248"/>
      <c r="EX3" s="248"/>
      <c r="EY3" s="248"/>
      <c r="EZ3" s="248"/>
      <c r="FA3" s="248"/>
      <c r="FB3" s="248"/>
      <c r="FC3" s="248"/>
      <c r="FD3" s="248"/>
      <c r="FE3" s="248"/>
      <c r="FF3" s="248"/>
      <c r="FG3" s="248"/>
      <c r="FH3" s="248"/>
      <c r="FI3" s="248"/>
      <c r="FJ3" s="248"/>
      <c r="FK3" s="248"/>
      <c r="FL3" s="248"/>
      <c r="FM3" s="248"/>
      <c r="FN3" s="248"/>
      <c r="FO3" s="248"/>
      <c r="FP3" s="248"/>
      <c r="FQ3" s="248"/>
      <c r="FR3" s="248"/>
      <c r="FS3" s="248"/>
      <c r="FT3" s="248"/>
      <c r="FU3" s="248"/>
      <c r="FV3" s="248"/>
      <c r="FW3" s="248"/>
      <c r="FX3" s="248"/>
      <c r="FY3" s="248"/>
      <c r="FZ3" s="248"/>
      <c r="GA3" s="248"/>
      <c r="GB3" s="248"/>
      <c r="GC3" s="248"/>
      <c r="GD3" s="248"/>
      <c r="GE3" s="248"/>
      <c r="GF3" s="248"/>
      <c r="GG3" s="248"/>
      <c r="GH3" s="248"/>
      <c r="GI3" s="248"/>
      <c r="GJ3" s="248"/>
      <c r="GK3" s="248"/>
      <c r="GL3" s="248"/>
      <c r="GM3" s="248"/>
      <c r="GN3" s="248"/>
      <c r="GO3" s="248"/>
      <c r="GP3" s="248"/>
      <c r="GQ3" s="248"/>
      <c r="GR3" s="248"/>
      <c r="GS3" s="248"/>
      <c r="GT3" s="248"/>
      <c r="GU3" s="248"/>
      <c r="GV3" s="248"/>
      <c r="GW3" s="248"/>
      <c r="GX3" s="248"/>
      <c r="GY3" s="248"/>
      <c r="GZ3" s="248"/>
      <c r="HA3" s="248"/>
      <c r="HB3" s="248"/>
      <c r="HC3" s="248"/>
      <c r="HD3" s="248"/>
      <c r="HE3" s="248"/>
      <c r="HF3" s="248"/>
      <c r="HG3" s="248"/>
      <c r="HH3" s="248"/>
      <c r="HI3" s="248"/>
      <c r="HJ3" s="248"/>
      <c r="HK3" s="248"/>
      <c r="HL3" s="248"/>
      <c r="HM3" s="248"/>
      <c r="HN3" s="248"/>
      <c r="HO3" s="248"/>
      <c r="HP3" s="248"/>
      <c r="HQ3" s="248"/>
      <c r="HR3" s="248"/>
      <c r="HS3" s="248"/>
      <c r="HT3" s="248"/>
      <c r="HU3" s="248"/>
      <c r="HV3" s="248"/>
      <c r="HW3" s="248"/>
      <c r="HX3" s="248"/>
      <c r="HY3" s="248"/>
      <c r="HZ3" s="248"/>
      <c r="IA3" s="248"/>
      <c r="IB3" s="248"/>
      <c r="IC3" s="248"/>
      <c r="ID3" s="248"/>
      <c r="IE3" s="248"/>
      <c r="IF3" s="248"/>
      <c r="IG3" s="248"/>
      <c r="IH3" s="248"/>
      <c r="II3" s="248"/>
      <c r="IJ3" s="248"/>
      <c r="IK3" s="248"/>
      <c r="IL3" s="248"/>
      <c r="IM3" s="248"/>
      <c r="IN3" s="248"/>
      <c r="IO3" s="248"/>
      <c r="IP3" s="248"/>
      <c r="IQ3" s="248"/>
      <c r="IR3" s="248"/>
      <c r="IS3" s="248"/>
      <c r="IT3" s="248"/>
      <c r="IU3" s="248"/>
      <c r="IV3" s="248"/>
      <c r="IW3" s="248"/>
      <c r="IX3" s="248"/>
      <c r="IY3" s="248"/>
    </row>
    <row r="4" spans="1:259" ht="25.5" x14ac:dyDescent="0.2">
      <c r="A4" s="399" t="s">
        <v>562</v>
      </c>
      <c r="B4" s="312"/>
      <c r="C4" s="666"/>
      <c r="D4" s="666"/>
      <c r="E4" s="312"/>
      <c r="F4" s="646"/>
      <c r="G4" s="312"/>
      <c r="H4" s="647"/>
      <c r="I4" s="399"/>
      <c r="J4" s="399"/>
      <c r="K4" s="512"/>
      <c r="L4" s="312"/>
      <c r="M4" s="513"/>
      <c r="N4" s="513"/>
      <c r="O4" s="503"/>
      <c r="P4" s="513"/>
      <c r="Q4" s="513"/>
      <c r="R4" s="503"/>
      <c r="S4" s="513"/>
      <c r="T4" s="513"/>
      <c r="U4" s="312"/>
      <c r="V4" s="165"/>
      <c r="W4" s="165"/>
      <c r="X4" s="258"/>
      <c r="Y4" s="318"/>
      <c r="Z4" s="318"/>
      <c r="AA4" s="31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  <c r="BT4" s="248"/>
      <c r="BU4" s="248"/>
      <c r="BV4" s="248"/>
      <c r="BW4" s="248"/>
      <c r="BX4" s="248"/>
      <c r="BY4" s="248"/>
      <c r="BZ4" s="248"/>
      <c r="CA4" s="248"/>
      <c r="CB4" s="248"/>
      <c r="CC4" s="248"/>
      <c r="CD4" s="248"/>
      <c r="CE4" s="248"/>
      <c r="CF4" s="248"/>
      <c r="CG4" s="248"/>
      <c r="CH4" s="248"/>
      <c r="CI4" s="248"/>
      <c r="CJ4" s="248"/>
      <c r="CK4" s="248"/>
      <c r="CL4" s="248"/>
      <c r="CM4" s="248"/>
      <c r="CN4" s="248"/>
      <c r="CO4" s="248"/>
      <c r="CP4" s="248"/>
      <c r="CQ4" s="248"/>
      <c r="CR4" s="248"/>
      <c r="CS4" s="248"/>
      <c r="CT4" s="248"/>
      <c r="CU4" s="248"/>
      <c r="CV4" s="248"/>
      <c r="CW4" s="248"/>
      <c r="CX4" s="248"/>
      <c r="CY4" s="248"/>
      <c r="CZ4" s="248"/>
      <c r="DA4" s="248"/>
      <c r="DB4" s="248"/>
      <c r="DC4" s="248"/>
      <c r="DD4" s="248"/>
      <c r="DE4" s="248"/>
      <c r="DF4" s="248"/>
      <c r="DG4" s="248"/>
      <c r="DH4" s="248"/>
      <c r="DI4" s="248"/>
      <c r="DJ4" s="248"/>
      <c r="DK4" s="248"/>
      <c r="DL4" s="248"/>
      <c r="DM4" s="248"/>
      <c r="DN4" s="248"/>
      <c r="DO4" s="248"/>
      <c r="DP4" s="248"/>
      <c r="DQ4" s="248"/>
      <c r="DR4" s="248"/>
      <c r="DS4" s="248"/>
      <c r="DT4" s="248"/>
      <c r="DU4" s="248"/>
      <c r="DV4" s="248"/>
      <c r="DW4" s="248"/>
      <c r="DX4" s="248"/>
      <c r="DY4" s="248"/>
      <c r="DZ4" s="248"/>
      <c r="EA4" s="248"/>
      <c r="EB4" s="248"/>
      <c r="EC4" s="248"/>
      <c r="ED4" s="248"/>
      <c r="EE4" s="248"/>
      <c r="EF4" s="248"/>
      <c r="EG4" s="248"/>
      <c r="EH4" s="248"/>
      <c r="EI4" s="248"/>
      <c r="EJ4" s="248"/>
      <c r="EK4" s="248"/>
      <c r="EL4" s="248"/>
      <c r="EM4" s="248"/>
      <c r="EN4" s="248"/>
      <c r="EO4" s="248"/>
      <c r="EP4" s="248"/>
      <c r="EQ4" s="248"/>
      <c r="ER4" s="248"/>
      <c r="ES4" s="248"/>
      <c r="ET4" s="248"/>
      <c r="EU4" s="248"/>
      <c r="EV4" s="248"/>
      <c r="EW4" s="248"/>
      <c r="EX4" s="248"/>
      <c r="EY4" s="248"/>
      <c r="EZ4" s="248"/>
      <c r="FA4" s="248"/>
      <c r="FB4" s="248"/>
      <c r="FC4" s="248"/>
      <c r="FD4" s="248"/>
      <c r="FE4" s="248"/>
      <c r="FF4" s="248"/>
      <c r="FG4" s="248"/>
      <c r="FH4" s="248"/>
      <c r="FI4" s="248"/>
      <c r="FJ4" s="248"/>
      <c r="FK4" s="248"/>
      <c r="FL4" s="248"/>
      <c r="FM4" s="248"/>
      <c r="FN4" s="248"/>
      <c r="FO4" s="248"/>
      <c r="FP4" s="248"/>
      <c r="FQ4" s="248"/>
      <c r="FR4" s="248"/>
      <c r="FS4" s="248"/>
      <c r="FT4" s="248"/>
      <c r="FU4" s="248"/>
      <c r="FV4" s="248"/>
      <c r="FW4" s="248"/>
      <c r="FX4" s="248"/>
      <c r="FY4" s="248"/>
      <c r="FZ4" s="248"/>
      <c r="GA4" s="248"/>
      <c r="GB4" s="248"/>
      <c r="GC4" s="248"/>
      <c r="GD4" s="248"/>
      <c r="GE4" s="248"/>
      <c r="GF4" s="248"/>
      <c r="GG4" s="248"/>
      <c r="GH4" s="248"/>
      <c r="GI4" s="248"/>
      <c r="GJ4" s="248"/>
      <c r="GK4" s="248"/>
      <c r="GL4" s="248"/>
      <c r="GM4" s="248"/>
      <c r="GN4" s="248"/>
      <c r="GO4" s="248"/>
      <c r="GP4" s="248"/>
      <c r="GQ4" s="248"/>
      <c r="GR4" s="248"/>
      <c r="GS4" s="248"/>
      <c r="GT4" s="248"/>
      <c r="GU4" s="248"/>
      <c r="GV4" s="248"/>
      <c r="GW4" s="248"/>
      <c r="GX4" s="248"/>
      <c r="GY4" s="248"/>
      <c r="GZ4" s="248"/>
      <c r="HA4" s="248"/>
      <c r="HB4" s="248"/>
      <c r="HC4" s="248"/>
      <c r="HD4" s="248"/>
      <c r="HE4" s="248"/>
      <c r="HF4" s="248"/>
      <c r="HG4" s="248"/>
      <c r="HH4" s="248"/>
      <c r="HI4" s="248"/>
      <c r="HJ4" s="248"/>
      <c r="HK4" s="248"/>
      <c r="HL4" s="248"/>
      <c r="HM4" s="248"/>
      <c r="HN4" s="248"/>
      <c r="HO4" s="248"/>
      <c r="HP4" s="248"/>
      <c r="HQ4" s="248"/>
      <c r="HR4" s="248"/>
      <c r="HS4" s="248"/>
      <c r="HT4" s="248"/>
      <c r="HU4" s="248"/>
      <c r="HV4" s="248"/>
      <c r="HW4" s="248"/>
      <c r="HX4" s="248"/>
      <c r="HY4" s="248"/>
      <c r="HZ4" s="248"/>
      <c r="IA4" s="248"/>
      <c r="IB4" s="248"/>
      <c r="IC4" s="248"/>
      <c r="ID4" s="248"/>
      <c r="IE4" s="248"/>
      <c r="IF4" s="248"/>
      <c r="IG4" s="248"/>
      <c r="IH4" s="248"/>
      <c r="II4" s="248"/>
      <c r="IJ4" s="248"/>
      <c r="IK4" s="248"/>
      <c r="IL4" s="248"/>
      <c r="IM4" s="248"/>
      <c r="IN4" s="248"/>
      <c r="IO4" s="248"/>
      <c r="IP4" s="248"/>
      <c r="IQ4" s="248"/>
      <c r="IR4" s="248"/>
      <c r="IS4" s="248"/>
      <c r="IT4" s="248"/>
      <c r="IU4" s="248"/>
      <c r="IV4" s="248"/>
      <c r="IW4" s="248"/>
      <c r="IX4" s="248"/>
      <c r="IY4" s="248"/>
    </row>
    <row r="5" spans="1:259" ht="25.5" x14ac:dyDescent="0.2">
      <c r="A5" s="399" t="s">
        <v>307</v>
      </c>
      <c r="B5" s="312"/>
      <c r="C5" s="666"/>
      <c r="D5" s="666"/>
      <c r="E5" s="312"/>
      <c r="F5" s="646"/>
      <c r="G5" s="312"/>
      <c r="H5" s="647"/>
      <c r="I5" s="399"/>
      <c r="J5" s="399"/>
      <c r="K5" s="512"/>
      <c r="L5" s="312"/>
      <c r="M5" s="513"/>
      <c r="N5" s="513"/>
      <c r="O5" s="503"/>
      <c r="P5" s="513"/>
      <c r="Q5" s="513"/>
      <c r="R5" s="503"/>
      <c r="S5" s="513"/>
      <c r="T5" s="513"/>
      <c r="U5" s="312"/>
      <c r="V5" s="165"/>
      <c r="W5" s="165"/>
      <c r="X5" s="258"/>
      <c r="Y5" s="318"/>
      <c r="Z5" s="318">
        <v>38.700000000000003</v>
      </c>
      <c r="AA5" s="31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  <c r="CF5" s="248"/>
      <c r="CG5" s="248"/>
      <c r="CH5" s="248"/>
      <c r="CI5" s="248"/>
      <c r="CJ5" s="248"/>
      <c r="CK5" s="248"/>
      <c r="CL5" s="248"/>
      <c r="CM5" s="248"/>
      <c r="CN5" s="248"/>
      <c r="CO5" s="248"/>
      <c r="CP5" s="248"/>
      <c r="CQ5" s="248"/>
      <c r="CR5" s="248"/>
      <c r="CS5" s="248"/>
      <c r="CT5" s="248"/>
      <c r="CU5" s="248"/>
      <c r="CV5" s="248"/>
      <c r="CW5" s="248"/>
      <c r="CX5" s="248"/>
      <c r="CY5" s="248"/>
      <c r="CZ5" s="248"/>
      <c r="DA5" s="248"/>
      <c r="DB5" s="248"/>
      <c r="DC5" s="248"/>
      <c r="DD5" s="248"/>
      <c r="DE5" s="248"/>
      <c r="DF5" s="248"/>
      <c r="DG5" s="248"/>
      <c r="DH5" s="248"/>
      <c r="DI5" s="248"/>
      <c r="DJ5" s="248"/>
      <c r="DK5" s="248"/>
      <c r="DL5" s="248"/>
      <c r="DM5" s="248"/>
      <c r="DN5" s="248"/>
      <c r="DO5" s="248"/>
      <c r="DP5" s="248"/>
      <c r="DQ5" s="248"/>
      <c r="DR5" s="248"/>
      <c r="DS5" s="248"/>
      <c r="DT5" s="248"/>
      <c r="DU5" s="248"/>
      <c r="DV5" s="248"/>
      <c r="DW5" s="248"/>
      <c r="DX5" s="248"/>
      <c r="DY5" s="248"/>
      <c r="DZ5" s="248"/>
      <c r="EA5" s="248"/>
      <c r="EB5" s="248"/>
      <c r="EC5" s="248"/>
      <c r="ED5" s="248"/>
      <c r="EE5" s="248"/>
      <c r="EF5" s="248"/>
      <c r="EG5" s="248"/>
      <c r="EH5" s="248"/>
      <c r="EI5" s="248"/>
      <c r="EJ5" s="248"/>
      <c r="EK5" s="248"/>
      <c r="EL5" s="248"/>
      <c r="EM5" s="248"/>
      <c r="EN5" s="248"/>
      <c r="EO5" s="248"/>
      <c r="EP5" s="248"/>
      <c r="EQ5" s="248"/>
      <c r="ER5" s="248"/>
      <c r="ES5" s="248"/>
      <c r="ET5" s="248"/>
      <c r="EU5" s="248"/>
      <c r="EV5" s="248"/>
      <c r="EW5" s="248"/>
      <c r="EX5" s="248"/>
      <c r="EY5" s="248"/>
      <c r="EZ5" s="248"/>
      <c r="FA5" s="248"/>
      <c r="FB5" s="248"/>
      <c r="FC5" s="248"/>
      <c r="FD5" s="248"/>
      <c r="FE5" s="248"/>
      <c r="FF5" s="248"/>
      <c r="FG5" s="248"/>
      <c r="FH5" s="248"/>
      <c r="FI5" s="248"/>
      <c r="FJ5" s="248"/>
      <c r="FK5" s="248"/>
      <c r="FL5" s="248"/>
      <c r="FM5" s="248"/>
      <c r="FN5" s="248"/>
      <c r="FO5" s="248"/>
      <c r="FP5" s="248"/>
      <c r="FQ5" s="248"/>
      <c r="FR5" s="248"/>
      <c r="FS5" s="248"/>
      <c r="FT5" s="248"/>
      <c r="FU5" s="248"/>
      <c r="FV5" s="248"/>
      <c r="FW5" s="248"/>
      <c r="FX5" s="248"/>
      <c r="FY5" s="248"/>
      <c r="FZ5" s="248"/>
      <c r="GA5" s="248"/>
      <c r="GB5" s="248"/>
      <c r="GC5" s="248"/>
      <c r="GD5" s="248"/>
      <c r="GE5" s="248"/>
      <c r="GF5" s="248"/>
      <c r="GG5" s="248"/>
      <c r="GH5" s="248"/>
      <c r="GI5" s="248"/>
      <c r="GJ5" s="248"/>
      <c r="GK5" s="248"/>
      <c r="GL5" s="248"/>
      <c r="GM5" s="248"/>
      <c r="GN5" s="248"/>
      <c r="GO5" s="248"/>
      <c r="GP5" s="248"/>
      <c r="GQ5" s="248"/>
      <c r="GR5" s="248"/>
      <c r="GS5" s="248"/>
      <c r="GT5" s="248"/>
      <c r="GU5" s="248"/>
      <c r="GV5" s="248"/>
      <c r="GW5" s="248"/>
      <c r="GX5" s="248"/>
      <c r="GY5" s="248"/>
      <c r="GZ5" s="248"/>
      <c r="HA5" s="248"/>
      <c r="HB5" s="248"/>
      <c r="HC5" s="248"/>
      <c r="HD5" s="248"/>
      <c r="HE5" s="248"/>
      <c r="HF5" s="248"/>
      <c r="HG5" s="248"/>
      <c r="HH5" s="248"/>
      <c r="HI5" s="248"/>
      <c r="HJ5" s="248"/>
      <c r="HK5" s="248"/>
      <c r="HL5" s="248"/>
      <c r="HM5" s="248"/>
      <c r="HN5" s="248"/>
      <c r="HO5" s="248"/>
      <c r="HP5" s="248"/>
      <c r="HQ5" s="248"/>
      <c r="HR5" s="248"/>
      <c r="HS5" s="248"/>
      <c r="HT5" s="248"/>
      <c r="HU5" s="248"/>
      <c r="HV5" s="248"/>
      <c r="HW5" s="248"/>
      <c r="HX5" s="248"/>
      <c r="HY5" s="248"/>
      <c r="HZ5" s="248"/>
      <c r="IA5" s="248"/>
      <c r="IB5" s="248"/>
      <c r="IC5" s="248"/>
      <c r="ID5" s="248"/>
      <c r="IE5" s="248"/>
      <c r="IF5" s="248"/>
      <c r="IG5" s="248"/>
      <c r="IH5" s="248"/>
      <c r="II5" s="248"/>
      <c r="IJ5" s="248"/>
      <c r="IK5" s="248"/>
      <c r="IL5" s="248"/>
      <c r="IM5" s="248"/>
      <c r="IN5" s="248"/>
      <c r="IO5" s="248"/>
      <c r="IP5" s="248"/>
      <c r="IQ5" s="248"/>
      <c r="IR5" s="248"/>
      <c r="IS5" s="248"/>
      <c r="IT5" s="248"/>
      <c r="IU5" s="248"/>
      <c r="IV5" s="248"/>
      <c r="IW5" s="248"/>
      <c r="IX5" s="248"/>
      <c r="IY5" s="248"/>
    </row>
    <row r="6" spans="1:259" x14ac:dyDescent="0.2">
      <c r="A6" s="399"/>
      <c r="B6" s="312"/>
      <c r="C6" s="666"/>
      <c r="D6" s="666"/>
      <c r="E6" s="538"/>
      <c r="F6" s="668"/>
      <c r="G6" s="645"/>
      <c r="H6" s="647"/>
      <c r="I6" s="511"/>
      <c r="J6" s="511"/>
      <c r="K6" s="512"/>
      <c r="L6" s="312"/>
      <c r="M6" s="513"/>
      <c r="N6" s="513"/>
      <c r="O6" s="503"/>
      <c r="P6" s="513"/>
      <c r="Q6" s="513"/>
      <c r="R6" s="503"/>
      <c r="S6" s="513"/>
      <c r="T6" s="513"/>
      <c r="U6" s="515"/>
      <c r="V6" s="257"/>
      <c r="W6" s="257"/>
      <c r="X6" s="360"/>
      <c r="Y6" s="878">
        <v>0.06</v>
      </c>
      <c r="Z6" s="318">
        <f>Z5*Y6</f>
        <v>2.3220000000000001</v>
      </c>
      <c r="AA6" s="318">
        <f>Z5+Z6</f>
        <v>41.022000000000006</v>
      </c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  <c r="BT6" s="248"/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  <c r="CH6" s="248"/>
      <c r="CI6" s="248"/>
      <c r="CJ6" s="248"/>
      <c r="CK6" s="248"/>
      <c r="CL6" s="248"/>
      <c r="CM6" s="248"/>
      <c r="CN6" s="248"/>
      <c r="CO6" s="248"/>
      <c r="CP6" s="248"/>
      <c r="CQ6" s="248"/>
      <c r="CR6" s="248"/>
      <c r="CS6" s="248"/>
      <c r="CT6" s="248"/>
      <c r="CU6" s="248"/>
      <c r="CV6" s="248"/>
      <c r="CW6" s="248"/>
      <c r="CX6" s="248"/>
      <c r="CY6" s="248"/>
      <c r="CZ6" s="248"/>
      <c r="DA6" s="248"/>
      <c r="DB6" s="248"/>
      <c r="DC6" s="248"/>
      <c r="DD6" s="248"/>
      <c r="DE6" s="248"/>
      <c r="DF6" s="248"/>
      <c r="DG6" s="248"/>
      <c r="DH6" s="248"/>
      <c r="DI6" s="248"/>
      <c r="DJ6" s="248"/>
      <c r="DK6" s="248"/>
      <c r="DL6" s="248"/>
      <c r="DM6" s="248"/>
      <c r="DN6" s="248"/>
      <c r="DO6" s="248"/>
      <c r="DP6" s="248"/>
      <c r="DQ6" s="248"/>
      <c r="DR6" s="248"/>
      <c r="DS6" s="248"/>
      <c r="DT6" s="248"/>
      <c r="DU6" s="248"/>
      <c r="DV6" s="248"/>
      <c r="DW6" s="248"/>
      <c r="DX6" s="248"/>
      <c r="DY6" s="248"/>
      <c r="DZ6" s="248"/>
      <c r="EA6" s="248"/>
      <c r="EB6" s="248"/>
      <c r="EC6" s="248"/>
      <c r="ED6" s="248"/>
      <c r="EE6" s="248"/>
      <c r="EF6" s="248"/>
      <c r="EG6" s="248"/>
      <c r="EH6" s="248"/>
      <c r="EI6" s="248"/>
      <c r="EJ6" s="248"/>
      <c r="EK6" s="248"/>
      <c r="EL6" s="248"/>
      <c r="EM6" s="248"/>
      <c r="EN6" s="248"/>
      <c r="EO6" s="248"/>
      <c r="EP6" s="248"/>
      <c r="EQ6" s="248"/>
      <c r="ER6" s="248"/>
      <c r="ES6" s="248"/>
      <c r="ET6" s="248"/>
      <c r="EU6" s="248"/>
      <c r="EV6" s="248"/>
      <c r="EW6" s="248"/>
      <c r="EX6" s="248"/>
      <c r="EY6" s="248"/>
      <c r="EZ6" s="248"/>
      <c r="FA6" s="248"/>
      <c r="FB6" s="248"/>
      <c r="FC6" s="248"/>
      <c r="FD6" s="248"/>
      <c r="FE6" s="248"/>
      <c r="FF6" s="248"/>
      <c r="FG6" s="248"/>
      <c r="FH6" s="248"/>
      <c r="FI6" s="248"/>
      <c r="FJ6" s="248"/>
      <c r="FK6" s="248"/>
      <c r="FL6" s="248"/>
      <c r="FM6" s="248"/>
      <c r="FN6" s="248"/>
      <c r="FO6" s="248"/>
      <c r="FP6" s="248"/>
      <c r="FQ6" s="248"/>
      <c r="FR6" s="248"/>
      <c r="FS6" s="248"/>
      <c r="FT6" s="248"/>
      <c r="FU6" s="248"/>
      <c r="FV6" s="248"/>
      <c r="FW6" s="248"/>
      <c r="FX6" s="248"/>
      <c r="FY6" s="248"/>
      <c r="FZ6" s="248"/>
      <c r="GA6" s="248"/>
      <c r="GB6" s="248"/>
      <c r="GC6" s="248"/>
      <c r="GD6" s="248"/>
      <c r="GE6" s="248"/>
      <c r="GF6" s="248"/>
      <c r="GG6" s="248"/>
      <c r="GH6" s="248"/>
      <c r="GI6" s="248"/>
      <c r="GJ6" s="248"/>
      <c r="GK6" s="248"/>
      <c r="GL6" s="248"/>
      <c r="GM6" s="248"/>
      <c r="GN6" s="248"/>
      <c r="GO6" s="248"/>
      <c r="GP6" s="248"/>
      <c r="GQ6" s="248"/>
      <c r="GR6" s="248"/>
      <c r="GS6" s="248"/>
      <c r="GT6" s="248"/>
      <c r="GU6" s="248"/>
      <c r="GV6" s="248"/>
      <c r="GW6" s="248"/>
      <c r="GX6" s="248"/>
      <c r="GY6" s="248"/>
      <c r="GZ6" s="248"/>
      <c r="HA6" s="248"/>
      <c r="HB6" s="248"/>
      <c r="HC6" s="248"/>
      <c r="HD6" s="248"/>
      <c r="HE6" s="248"/>
      <c r="HF6" s="248"/>
      <c r="HG6" s="248"/>
      <c r="HH6" s="248"/>
      <c r="HI6" s="248"/>
      <c r="HJ6" s="248"/>
      <c r="HK6" s="248"/>
      <c r="HL6" s="248"/>
      <c r="HM6" s="248"/>
      <c r="HN6" s="248"/>
      <c r="HO6" s="248"/>
      <c r="HP6" s="248"/>
      <c r="HQ6" s="248"/>
      <c r="HR6" s="248"/>
      <c r="HS6" s="248"/>
      <c r="HT6" s="248"/>
      <c r="HU6" s="248"/>
      <c r="HV6" s="248"/>
      <c r="HW6" s="248"/>
      <c r="HX6" s="248"/>
      <c r="HY6" s="248"/>
      <c r="HZ6" s="248"/>
      <c r="IA6" s="248"/>
      <c r="IB6" s="248"/>
      <c r="IC6" s="248"/>
      <c r="ID6" s="248"/>
      <c r="IE6" s="248"/>
      <c r="IF6" s="248"/>
      <c r="IG6" s="248"/>
      <c r="IH6" s="248"/>
      <c r="II6" s="248"/>
      <c r="IJ6" s="248"/>
      <c r="IK6" s="248"/>
      <c r="IL6" s="248"/>
      <c r="IM6" s="248"/>
      <c r="IN6" s="248"/>
      <c r="IO6" s="248"/>
      <c r="IP6" s="248"/>
      <c r="IQ6" s="248"/>
      <c r="IR6" s="248"/>
      <c r="IS6" s="248"/>
      <c r="IT6" s="248"/>
      <c r="IU6" s="248"/>
      <c r="IV6" s="248"/>
      <c r="IW6" s="248"/>
      <c r="IX6" s="248"/>
      <c r="IY6" s="248"/>
    </row>
    <row r="7" spans="1:259" x14ac:dyDescent="0.2">
      <c r="A7" s="235"/>
      <c r="B7" s="312"/>
      <c r="C7" s="666"/>
      <c r="D7" s="666"/>
      <c r="E7" s="538"/>
      <c r="F7" s="668"/>
      <c r="G7" s="645"/>
      <c r="H7" s="647"/>
      <c r="I7" s="511"/>
      <c r="J7" s="511"/>
      <c r="K7" s="512"/>
      <c r="L7" s="312"/>
      <c r="M7" s="513"/>
      <c r="N7" s="513"/>
      <c r="O7" s="503"/>
      <c r="P7" s="513"/>
      <c r="Q7" s="513"/>
      <c r="R7" s="503"/>
      <c r="S7" s="513"/>
      <c r="T7" s="513"/>
      <c r="U7" s="515"/>
      <c r="V7" s="257"/>
      <c r="W7" s="257"/>
      <c r="X7" s="360"/>
      <c r="Y7" s="879">
        <v>5.5E-2</v>
      </c>
      <c r="Z7" s="318">
        <f>AA6*Y7</f>
        <v>2.2562100000000003</v>
      </c>
      <c r="AA7" s="318">
        <f>AA6+Z7</f>
        <v>43.278210000000009</v>
      </c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248"/>
      <c r="DJ7" s="248"/>
      <c r="DK7" s="248"/>
      <c r="DL7" s="248"/>
      <c r="DM7" s="248"/>
      <c r="DN7" s="248"/>
      <c r="DO7" s="248"/>
      <c r="DP7" s="248"/>
      <c r="DQ7" s="248"/>
      <c r="DR7" s="248"/>
      <c r="DS7" s="248"/>
      <c r="DT7" s="248"/>
      <c r="DU7" s="248"/>
      <c r="DV7" s="248"/>
      <c r="DW7" s="248"/>
      <c r="DX7" s="248"/>
      <c r="DY7" s="248"/>
      <c r="DZ7" s="248"/>
      <c r="EA7" s="248"/>
      <c r="EB7" s="248"/>
      <c r="EC7" s="248"/>
      <c r="ED7" s="248"/>
      <c r="EE7" s="248"/>
      <c r="EF7" s="248"/>
      <c r="EG7" s="248"/>
      <c r="EH7" s="248"/>
      <c r="EI7" s="248"/>
      <c r="EJ7" s="248"/>
      <c r="EK7" s="248"/>
      <c r="EL7" s="248"/>
      <c r="EM7" s="248"/>
      <c r="EN7" s="248"/>
      <c r="EO7" s="248"/>
      <c r="EP7" s="248"/>
      <c r="EQ7" s="248"/>
      <c r="ER7" s="248"/>
      <c r="ES7" s="248"/>
      <c r="ET7" s="248"/>
      <c r="EU7" s="248"/>
      <c r="EV7" s="248"/>
      <c r="EW7" s="248"/>
      <c r="EX7" s="248"/>
      <c r="EY7" s="248"/>
      <c r="EZ7" s="248"/>
      <c r="FA7" s="248"/>
      <c r="FB7" s="248"/>
      <c r="FC7" s="248"/>
      <c r="FD7" s="248"/>
      <c r="FE7" s="248"/>
      <c r="FF7" s="248"/>
      <c r="FG7" s="248"/>
      <c r="FH7" s="248"/>
      <c r="FI7" s="248"/>
      <c r="FJ7" s="248"/>
      <c r="FK7" s="248"/>
      <c r="FL7" s="248"/>
      <c r="FM7" s="248"/>
      <c r="FN7" s="248"/>
      <c r="FO7" s="248"/>
      <c r="FP7" s="248"/>
      <c r="FQ7" s="248"/>
      <c r="FR7" s="248"/>
      <c r="FS7" s="248"/>
      <c r="FT7" s="248"/>
      <c r="FU7" s="248"/>
      <c r="FV7" s="248"/>
      <c r="FW7" s="248"/>
      <c r="FX7" s="248"/>
      <c r="FY7" s="248"/>
      <c r="FZ7" s="248"/>
      <c r="GA7" s="248"/>
      <c r="GB7" s="248"/>
      <c r="GC7" s="248"/>
      <c r="GD7" s="248"/>
      <c r="GE7" s="248"/>
      <c r="GF7" s="248"/>
      <c r="GG7" s="248"/>
      <c r="GH7" s="248"/>
      <c r="GI7" s="248"/>
      <c r="GJ7" s="248"/>
      <c r="GK7" s="248"/>
      <c r="GL7" s="248"/>
      <c r="GM7" s="248"/>
      <c r="GN7" s="248"/>
      <c r="GO7" s="248"/>
      <c r="GP7" s="248"/>
      <c r="GQ7" s="248"/>
      <c r="GR7" s="248"/>
      <c r="GS7" s="248"/>
      <c r="GT7" s="248"/>
      <c r="GU7" s="248"/>
      <c r="GV7" s="248"/>
      <c r="GW7" s="248"/>
      <c r="GX7" s="248"/>
      <c r="GY7" s="248"/>
      <c r="GZ7" s="248"/>
      <c r="HA7" s="248"/>
      <c r="HB7" s="248"/>
      <c r="HC7" s="248"/>
      <c r="HD7" s="248"/>
      <c r="HE7" s="248"/>
      <c r="HF7" s="248"/>
      <c r="HG7" s="248"/>
      <c r="HH7" s="248"/>
      <c r="HI7" s="248"/>
      <c r="HJ7" s="248"/>
      <c r="HK7" s="248"/>
      <c r="HL7" s="248"/>
      <c r="HM7" s="248"/>
      <c r="HN7" s="248"/>
      <c r="HO7" s="248"/>
      <c r="HP7" s="248"/>
      <c r="HQ7" s="248"/>
      <c r="HR7" s="248"/>
      <c r="HS7" s="248"/>
      <c r="HT7" s="248"/>
      <c r="HU7" s="248"/>
      <c r="HV7" s="248"/>
      <c r="HW7" s="248"/>
      <c r="HX7" s="248"/>
      <c r="HY7" s="248"/>
      <c r="HZ7" s="248"/>
      <c r="IA7" s="248"/>
      <c r="IB7" s="248"/>
      <c r="IC7" s="248"/>
      <c r="ID7" s="248"/>
      <c r="IE7" s="248"/>
      <c r="IF7" s="248"/>
      <c r="IG7" s="248"/>
      <c r="IH7" s="248"/>
      <c r="II7" s="248"/>
      <c r="IJ7" s="248"/>
      <c r="IK7" s="248"/>
      <c r="IL7" s="248"/>
      <c r="IM7" s="248"/>
      <c r="IN7" s="248"/>
      <c r="IO7" s="248"/>
      <c r="IP7" s="248"/>
      <c r="IQ7" s="248"/>
      <c r="IR7" s="248"/>
      <c r="IS7" s="248"/>
      <c r="IT7" s="248"/>
      <c r="IU7" s="248"/>
      <c r="IV7" s="248"/>
      <c r="IW7" s="248"/>
      <c r="IX7" s="248"/>
      <c r="IY7" s="248"/>
    </row>
    <row r="8" spans="1:259" x14ac:dyDescent="0.2">
      <c r="A8" s="235"/>
      <c r="B8" s="312"/>
      <c r="C8" s="666"/>
      <c r="D8" s="666"/>
      <c r="E8" s="538"/>
      <c r="F8" s="668"/>
      <c r="G8" s="645"/>
      <c r="H8" s="647"/>
      <c r="I8" s="511"/>
      <c r="J8" s="511"/>
      <c r="K8" s="512"/>
      <c r="L8" s="312"/>
      <c r="M8" s="513"/>
      <c r="N8" s="513"/>
      <c r="O8" s="503"/>
      <c r="P8" s="513"/>
      <c r="Q8" s="513"/>
      <c r="R8" s="503"/>
      <c r="S8" s="513"/>
      <c r="T8" s="513"/>
      <c r="U8" s="515"/>
      <c r="V8" s="257"/>
      <c r="W8" s="257"/>
      <c r="X8" s="360"/>
      <c r="Y8" s="879">
        <v>5.5E-2</v>
      </c>
      <c r="Z8" s="318">
        <f>AA7*Y8</f>
        <v>2.3803015500000004</v>
      </c>
      <c r="AA8" s="318">
        <f>AA7+Z8</f>
        <v>45.658511550000007</v>
      </c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248"/>
      <c r="BR8" s="248"/>
      <c r="BS8" s="248"/>
      <c r="BT8" s="248"/>
      <c r="BU8" s="248"/>
      <c r="BV8" s="248"/>
      <c r="BW8" s="248"/>
      <c r="BX8" s="248"/>
      <c r="BY8" s="248"/>
      <c r="BZ8" s="248"/>
      <c r="CA8" s="248"/>
      <c r="CB8" s="248"/>
      <c r="CC8" s="248"/>
      <c r="CD8" s="248"/>
      <c r="CE8" s="248"/>
      <c r="CF8" s="248"/>
      <c r="CG8" s="248"/>
      <c r="CH8" s="248"/>
      <c r="CI8" s="248"/>
      <c r="CJ8" s="248"/>
      <c r="CK8" s="248"/>
      <c r="CL8" s="248"/>
      <c r="CM8" s="248"/>
      <c r="CN8" s="248"/>
      <c r="CO8" s="248"/>
      <c r="CP8" s="248"/>
      <c r="CQ8" s="248"/>
      <c r="CR8" s="248"/>
      <c r="CS8" s="248"/>
      <c r="CT8" s="248"/>
      <c r="CU8" s="248"/>
      <c r="CV8" s="248"/>
      <c r="CW8" s="248"/>
      <c r="CX8" s="248"/>
      <c r="CY8" s="248"/>
      <c r="CZ8" s="248"/>
      <c r="DA8" s="248"/>
      <c r="DB8" s="248"/>
      <c r="DC8" s="248"/>
      <c r="DD8" s="248"/>
      <c r="DE8" s="248"/>
      <c r="DF8" s="248"/>
      <c r="DG8" s="248"/>
      <c r="DH8" s="248"/>
      <c r="DI8" s="248"/>
      <c r="DJ8" s="248"/>
      <c r="DK8" s="248"/>
      <c r="DL8" s="248"/>
      <c r="DM8" s="248"/>
      <c r="DN8" s="248"/>
      <c r="DO8" s="248"/>
      <c r="DP8" s="248"/>
      <c r="DQ8" s="248"/>
      <c r="DR8" s="248"/>
      <c r="DS8" s="248"/>
      <c r="DT8" s="248"/>
      <c r="DU8" s="248"/>
      <c r="DV8" s="248"/>
      <c r="DW8" s="248"/>
      <c r="DX8" s="248"/>
      <c r="DY8" s="248"/>
      <c r="DZ8" s="248"/>
      <c r="EA8" s="248"/>
      <c r="EB8" s="248"/>
      <c r="EC8" s="248"/>
      <c r="ED8" s="248"/>
      <c r="EE8" s="248"/>
      <c r="EF8" s="248"/>
      <c r="EG8" s="248"/>
      <c r="EH8" s="248"/>
      <c r="EI8" s="248"/>
      <c r="EJ8" s="248"/>
      <c r="EK8" s="248"/>
      <c r="EL8" s="248"/>
      <c r="EM8" s="248"/>
      <c r="EN8" s="248"/>
      <c r="EO8" s="248"/>
      <c r="EP8" s="248"/>
      <c r="EQ8" s="248"/>
      <c r="ER8" s="248"/>
      <c r="ES8" s="248"/>
      <c r="ET8" s="248"/>
      <c r="EU8" s="248"/>
      <c r="EV8" s="248"/>
      <c r="EW8" s="248"/>
      <c r="EX8" s="248"/>
      <c r="EY8" s="248"/>
      <c r="EZ8" s="248"/>
      <c r="FA8" s="248"/>
      <c r="FB8" s="248"/>
      <c r="FC8" s="248"/>
      <c r="FD8" s="248"/>
      <c r="FE8" s="248"/>
      <c r="FF8" s="248"/>
      <c r="FG8" s="248"/>
      <c r="FH8" s="248"/>
      <c r="FI8" s="248"/>
      <c r="FJ8" s="248"/>
      <c r="FK8" s="248"/>
      <c r="FL8" s="248"/>
      <c r="FM8" s="248"/>
      <c r="FN8" s="248"/>
      <c r="FO8" s="248"/>
      <c r="FP8" s="248"/>
      <c r="FQ8" s="248"/>
      <c r="FR8" s="248"/>
      <c r="FS8" s="248"/>
      <c r="FT8" s="248"/>
      <c r="FU8" s="248"/>
      <c r="FV8" s="248"/>
      <c r="FW8" s="248"/>
      <c r="FX8" s="248"/>
      <c r="FY8" s="248"/>
      <c r="FZ8" s="248"/>
      <c r="GA8" s="248"/>
      <c r="GB8" s="248"/>
      <c r="GC8" s="248"/>
      <c r="GD8" s="248"/>
      <c r="GE8" s="248"/>
      <c r="GF8" s="248"/>
      <c r="GG8" s="248"/>
      <c r="GH8" s="248"/>
      <c r="GI8" s="248"/>
      <c r="GJ8" s="248"/>
      <c r="GK8" s="248"/>
      <c r="GL8" s="248"/>
      <c r="GM8" s="248"/>
      <c r="GN8" s="248"/>
      <c r="GO8" s="248"/>
      <c r="GP8" s="248"/>
      <c r="GQ8" s="248"/>
      <c r="GR8" s="248"/>
      <c r="GS8" s="248"/>
      <c r="GT8" s="248"/>
      <c r="GU8" s="248"/>
      <c r="GV8" s="248"/>
      <c r="GW8" s="248"/>
      <c r="GX8" s="248"/>
      <c r="GY8" s="248"/>
      <c r="GZ8" s="248"/>
      <c r="HA8" s="248"/>
      <c r="HB8" s="248"/>
      <c r="HC8" s="248"/>
      <c r="HD8" s="248"/>
      <c r="HE8" s="248"/>
      <c r="HF8" s="248"/>
      <c r="HG8" s="248"/>
      <c r="HH8" s="248"/>
      <c r="HI8" s="248"/>
      <c r="HJ8" s="248"/>
      <c r="HK8" s="248"/>
      <c r="HL8" s="248"/>
      <c r="HM8" s="248"/>
      <c r="HN8" s="248"/>
      <c r="HO8" s="248"/>
      <c r="HP8" s="248"/>
      <c r="HQ8" s="248"/>
      <c r="HR8" s="248"/>
      <c r="HS8" s="248"/>
      <c r="HT8" s="248"/>
      <c r="HU8" s="248"/>
      <c r="HV8" s="248"/>
      <c r="HW8" s="248"/>
      <c r="HX8" s="248"/>
      <c r="HY8" s="248"/>
      <c r="HZ8" s="248"/>
      <c r="IA8" s="248"/>
      <c r="IB8" s="248"/>
      <c r="IC8" s="248"/>
      <c r="ID8" s="248"/>
      <c r="IE8" s="248"/>
      <c r="IF8" s="248"/>
      <c r="IG8" s="248"/>
      <c r="IH8" s="248"/>
      <c r="II8" s="248"/>
      <c r="IJ8" s="248"/>
      <c r="IK8" s="248"/>
      <c r="IL8" s="248"/>
      <c r="IM8" s="248"/>
      <c r="IN8" s="248"/>
      <c r="IO8" s="248"/>
      <c r="IP8" s="248"/>
      <c r="IQ8" s="248"/>
      <c r="IR8" s="248"/>
      <c r="IS8" s="248"/>
      <c r="IT8" s="248"/>
      <c r="IU8" s="248"/>
      <c r="IV8" s="248"/>
      <c r="IW8" s="248"/>
      <c r="IX8" s="248"/>
      <c r="IY8" s="248"/>
    </row>
    <row r="9" spans="1:259" x14ac:dyDescent="0.2">
      <c r="A9" s="235"/>
      <c r="B9" s="312"/>
      <c r="C9" s="666"/>
      <c r="D9" s="666"/>
      <c r="E9" s="538"/>
      <c r="F9" s="668"/>
      <c r="G9" s="645"/>
      <c r="H9" s="647"/>
      <c r="I9" s="511"/>
      <c r="J9" s="511"/>
      <c r="K9" s="512"/>
      <c r="L9" s="312"/>
      <c r="M9" s="513"/>
      <c r="N9" s="513"/>
      <c r="O9" s="503"/>
      <c r="P9" s="513"/>
      <c r="Q9" s="513"/>
      <c r="R9" s="503"/>
      <c r="S9" s="513"/>
      <c r="T9" s="513"/>
      <c r="U9" s="515"/>
      <c r="V9" s="257"/>
      <c r="W9" s="257"/>
      <c r="X9" s="360"/>
      <c r="Y9" s="878">
        <v>0.06</v>
      </c>
      <c r="Z9" s="318">
        <f>AA8*Y9</f>
        <v>2.7395106930000002</v>
      </c>
      <c r="AA9" s="318">
        <f>AA8+Z9</f>
        <v>48.398022243000007</v>
      </c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248"/>
      <c r="BR9" s="248"/>
      <c r="BS9" s="248"/>
      <c r="BT9" s="248"/>
      <c r="BU9" s="248"/>
      <c r="BV9" s="248"/>
      <c r="BW9" s="248"/>
      <c r="BX9" s="248"/>
      <c r="BY9" s="248"/>
      <c r="BZ9" s="248"/>
      <c r="CA9" s="248"/>
      <c r="CB9" s="248"/>
      <c r="CC9" s="248"/>
      <c r="CD9" s="248"/>
      <c r="CE9" s="248"/>
      <c r="CF9" s="248"/>
      <c r="CG9" s="248"/>
      <c r="CH9" s="248"/>
      <c r="CI9" s="248"/>
      <c r="CJ9" s="248"/>
      <c r="CK9" s="248"/>
      <c r="CL9" s="248"/>
      <c r="CM9" s="248"/>
      <c r="CN9" s="248"/>
      <c r="CO9" s="248"/>
      <c r="CP9" s="248"/>
      <c r="CQ9" s="248"/>
      <c r="CR9" s="248"/>
      <c r="CS9" s="248"/>
      <c r="CT9" s="248"/>
      <c r="CU9" s="248"/>
      <c r="CV9" s="248"/>
      <c r="CW9" s="248"/>
      <c r="CX9" s="248"/>
      <c r="CY9" s="248"/>
      <c r="CZ9" s="248"/>
      <c r="DA9" s="248"/>
      <c r="DB9" s="248"/>
      <c r="DC9" s="248"/>
      <c r="DD9" s="248"/>
      <c r="DE9" s="248"/>
      <c r="DF9" s="248"/>
      <c r="DG9" s="248"/>
      <c r="DH9" s="248"/>
      <c r="DI9" s="248"/>
      <c r="DJ9" s="248"/>
      <c r="DK9" s="248"/>
      <c r="DL9" s="248"/>
      <c r="DM9" s="248"/>
      <c r="DN9" s="248"/>
      <c r="DO9" s="248"/>
      <c r="DP9" s="248"/>
      <c r="DQ9" s="248"/>
      <c r="DR9" s="248"/>
      <c r="DS9" s="248"/>
      <c r="DT9" s="248"/>
      <c r="DU9" s="248"/>
      <c r="DV9" s="248"/>
      <c r="DW9" s="248"/>
      <c r="DX9" s="248"/>
      <c r="DY9" s="248"/>
      <c r="DZ9" s="248"/>
      <c r="EA9" s="248"/>
      <c r="EB9" s="248"/>
      <c r="EC9" s="248"/>
      <c r="ED9" s="248"/>
      <c r="EE9" s="248"/>
      <c r="EF9" s="248"/>
      <c r="EG9" s="248"/>
      <c r="EH9" s="248"/>
      <c r="EI9" s="248"/>
      <c r="EJ9" s="248"/>
      <c r="EK9" s="248"/>
      <c r="EL9" s="248"/>
      <c r="EM9" s="248"/>
      <c r="EN9" s="248"/>
      <c r="EO9" s="248"/>
      <c r="EP9" s="248"/>
      <c r="EQ9" s="248"/>
      <c r="ER9" s="248"/>
      <c r="ES9" s="248"/>
      <c r="ET9" s="248"/>
      <c r="EU9" s="248"/>
      <c r="EV9" s="248"/>
      <c r="EW9" s="248"/>
      <c r="EX9" s="248"/>
      <c r="EY9" s="248"/>
      <c r="EZ9" s="248"/>
      <c r="FA9" s="248"/>
      <c r="FB9" s="248"/>
      <c r="FC9" s="248"/>
      <c r="FD9" s="248"/>
      <c r="FE9" s="248"/>
      <c r="FF9" s="248"/>
      <c r="FG9" s="248"/>
      <c r="FH9" s="248"/>
      <c r="FI9" s="248"/>
      <c r="FJ9" s="248"/>
      <c r="FK9" s="248"/>
      <c r="FL9" s="248"/>
      <c r="FM9" s="248"/>
      <c r="FN9" s="248"/>
      <c r="FO9" s="248"/>
      <c r="FP9" s="248"/>
      <c r="FQ9" s="248"/>
      <c r="FR9" s="248"/>
      <c r="FS9" s="248"/>
      <c r="FT9" s="248"/>
      <c r="FU9" s="248"/>
      <c r="FV9" s="248"/>
      <c r="FW9" s="248"/>
      <c r="FX9" s="248"/>
      <c r="FY9" s="248"/>
      <c r="FZ9" s="248"/>
      <c r="GA9" s="248"/>
      <c r="GB9" s="248"/>
      <c r="GC9" s="248"/>
      <c r="GD9" s="248"/>
      <c r="GE9" s="248"/>
      <c r="GF9" s="248"/>
      <c r="GG9" s="248"/>
      <c r="GH9" s="248"/>
      <c r="GI9" s="248"/>
      <c r="GJ9" s="248"/>
      <c r="GK9" s="248"/>
      <c r="GL9" s="248"/>
      <c r="GM9" s="248"/>
      <c r="GN9" s="248"/>
      <c r="GO9" s="248"/>
      <c r="GP9" s="248"/>
      <c r="GQ9" s="248"/>
      <c r="GR9" s="248"/>
      <c r="GS9" s="248"/>
      <c r="GT9" s="248"/>
      <c r="GU9" s="248"/>
      <c r="GV9" s="248"/>
      <c r="GW9" s="248"/>
      <c r="GX9" s="248"/>
      <c r="GY9" s="248"/>
      <c r="GZ9" s="248"/>
      <c r="HA9" s="248"/>
      <c r="HB9" s="248"/>
      <c r="HC9" s="248"/>
      <c r="HD9" s="248"/>
      <c r="HE9" s="248"/>
      <c r="HF9" s="248"/>
      <c r="HG9" s="248"/>
      <c r="HH9" s="248"/>
      <c r="HI9" s="248"/>
      <c r="HJ9" s="248"/>
      <c r="HK9" s="248"/>
      <c r="HL9" s="248"/>
      <c r="HM9" s="248"/>
      <c r="HN9" s="248"/>
      <c r="HO9" s="248"/>
      <c r="HP9" s="248"/>
      <c r="HQ9" s="248"/>
      <c r="HR9" s="248"/>
      <c r="HS9" s="248"/>
      <c r="HT9" s="248"/>
      <c r="HU9" s="248"/>
      <c r="HV9" s="248"/>
      <c r="HW9" s="248"/>
      <c r="HX9" s="248"/>
      <c r="HY9" s="248"/>
      <c r="HZ9" s="248"/>
      <c r="IA9" s="248"/>
      <c r="IB9" s="248"/>
      <c r="IC9" s="248"/>
      <c r="ID9" s="248"/>
      <c r="IE9" s="248"/>
      <c r="IF9" s="248"/>
      <c r="IG9" s="248"/>
      <c r="IH9" s="248"/>
      <c r="II9" s="248"/>
      <c r="IJ9" s="248"/>
      <c r="IK9" s="248"/>
      <c r="IL9" s="248"/>
      <c r="IM9" s="248"/>
      <c r="IN9" s="248"/>
      <c r="IO9" s="248"/>
      <c r="IP9" s="248"/>
      <c r="IQ9" s="248"/>
      <c r="IR9" s="248"/>
      <c r="IS9" s="248"/>
      <c r="IT9" s="248"/>
      <c r="IU9" s="248"/>
      <c r="IV9" s="248"/>
      <c r="IW9" s="248"/>
      <c r="IX9" s="248"/>
      <c r="IY9" s="248"/>
    </row>
    <row r="10" spans="1:259" x14ac:dyDescent="0.2">
      <c r="A10" s="399"/>
      <c r="B10" s="312"/>
      <c r="C10" s="666"/>
      <c r="D10" s="666"/>
      <c r="E10" s="538"/>
      <c r="F10" s="668"/>
      <c r="G10" s="645"/>
      <c r="H10" s="647"/>
      <c r="I10" s="399"/>
      <c r="J10" s="399"/>
      <c r="K10" s="512"/>
      <c r="L10" s="312"/>
      <c r="M10" s="513"/>
      <c r="N10" s="513"/>
      <c r="O10" s="503"/>
      <c r="P10" s="513"/>
      <c r="Q10" s="513"/>
      <c r="R10" s="503"/>
      <c r="S10" s="513"/>
      <c r="T10" s="513"/>
      <c r="U10" s="312"/>
      <c r="V10" s="165"/>
      <c r="W10" s="257"/>
      <c r="X10" s="360"/>
      <c r="Y10" s="879">
        <v>5.2999999999999999E-2</v>
      </c>
      <c r="Z10" s="318">
        <f>AA9*Y10</f>
        <v>2.5650951788790004</v>
      </c>
      <c r="AA10" s="318">
        <f>AA9+Z10</f>
        <v>50.963117421879005</v>
      </c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  <c r="CF10" s="248"/>
      <c r="CG10" s="248"/>
      <c r="CH10" s="248"/>
      <c r="CI10" s="248"/>
      <c r="CJ10" s="248"/>
      <c r="CK10" s="248"/>
      <c r="CL10" s="248"/>
      <c r="CM10" s="248"/>
      <c r="CN10" s="248"/>
      <c r="CO10" s="248"/>
      <c r="CP10" s="248"/>
      <c r="CQ10" s="248"/>
      <c r="CR10" s="248"/>
      <c r="CS10" s="248"/>
      <c r="CT10" s="248"/>
      <c r="CU10" s="248"/>
      <c r="CV10" s="248"/>
      <c r="CW10" s="248"/>
      <c r="CX10" s="248"/>
      <c r="CY10" s="248"/>
      <c r="CZ10" s="248"/>
      <c r="DA10" s="248"/>
      <c r="DB10" s="248"/>
      <c r="DC10" s="248"/>
      <c r="DD10" s="248"/>
      <c r="DE10" s="248"/>
      <c r="DF10" s="248"/>
      <c r="DG10" s="248"/>
      <c r="DH10" s="248"/>
      <c r="DI10" s="248"/>
      <c r="DJ10" s="248"/>
      <c r="DK10" s="248"/>
      <c r="DL10" s="248"/>
      <c r="DM10" s="248"/>
      <c r="DN10" s="248"/>
      <c r="DO10" s="248"/>
      <c r="DP10" s="248"/>
      <c r="DQ10" s="248"/>
      <c r="DR10" s="248"/>
      <c r="DS10" s="248"/>
      <c r="DT10" s="248"/>
      <c r="DU10" s="248"/>
      <c r="DV10" s="248"/>
      <c r="DW10" s="248"/>
      <c r="DX10" s="248"/>
      <c r="DY10" s="248"/>
      <c r="DZ10" s="248"/>
      <c r="EA10" s="248"/>
      <c r="EB10" s="248"/>
      <c r="EC10" s="248"/>
      <c r="ED10" s="248"/>
      <c r="EE10" s="248"/>
      <c r="EF10" s="248"/>
      <c r="EG10" s="248"/>
      <c r="EH10" s="248"/>
      <c r="EI10" s="248"/>
      <c r="EJ10" s="248"/>
      <c r="EK10" s="248"/>
      <c r="EL10" s="248"/>
      <c r="EM10" s="248"/>
      <c r="EN10" s="248"/>
      <c r="EO10" s="248"/>
      <c r="EP10" s="248"/>
      <c r="EQ10" s="248"/>
      <c r="ER10" s="248"/>
      <c r="ES10" s="248"/>
      <c r="ET10" s="248"/>
      <c r="EU10" s="248"/>
      <c r="EV10" s="248"/>
      <c r="EW10" s="248"/>
      <c r="EX10" s="248"/>
      <c r="EY10" s="248"/>
      <c r="EZ10" s="248"/>
      <c r="FA10" s="248"/>
      <c r="FB10" s="248"/>
      <c r="FC10" s="248"/>
      <c r="FD10" s="248"/>
      <c r="FE10" s="248"/>
      <c r="FF10" s="248"/>
      <c r="FG10" s="248"/>
      <c r="FH10" s="248"/>
      <c r="FI10" s="248"/>
      <c r="FJ10" s="248"/>
      <c r="FK10" s="248"/>
      <c r="FL10" s="248"/>
      <c r="FM10" s="248"/>
      <c r="FN10" s="248"/>
      <c r="FO10" s="248"/>
      <c r="FP10" s="248"/>
      <c r="FQ10" s="248"/>
      <c r="FR10" s="248"/>
      <c r="FS10" s="248"/>
      <c r="FT10" s="248"/>
      <c r="FU10" s="248"/>
      <c r="FV10" s="248"/>
      <c r="FW10" s="248"/>
      <c r="FX10" s="248"/>
      <c r="FY10" s="248"/>
      <c r="FZ10" s="248"/>
      <c r="GA10" s="248"/>
      <c r="GB10" s="248"/>
      <c r="GC10" s="248"/>
      <c r="GD10" s="248"/>
      <c r="GE10" s="248"/>
      <c r="GF10" s="248"/>
      <c r="GG10" s="248"/>
      <c r="GH10" s="248"/>
      <c r="GI10" s="248"/>
      <c r="GJ10" s="248"/>
      <c r="GK10" s="248"/>
      <c r="GL10" s="248"/>
      <c r="GM10" s="248"/>
      <c r="GN10" s="248"/>
      <c r="GO10" s="248"/>
      <c r="GP10" s="248"/>
      <c r="GQ10" s="248"/>
      <c r="GR10" s="248"/>
      <c r="GS10" s="248"/>
      <c r="GT10" s="248"/>
      <c r="GU10" s="248"/>
      <c r="GV10" s="248"/>
      <c r="GW10" s="248"/>
      <c r="GX10" s="248"/>
      <c r="GY10" s="248"/>
      <c r="GZ10" s="248"/>
      <c r="HA10" s="248"/>
      <c r="HB10" s="248"/>
      <c r="HC10" s="248"/>
      <c r="HD10" s="248"/>
      <c r="HE10" s="248"/>
      <c r="HF10" s="248"/>
      <c r="HG10" s="248"/>
      <c r="HH10" s="248"/>
      <c r="HI10" s="248"/>
      <c r="HJ10" s="248"/>
      <c r="HK10" s="248"/>
      <c r="HL10" s="248"/>
      <c r="HM10" s="248"/>
      <c r="HN10" s="248"/>
      <c r="HO10" s="248"/>
      <c r="HP10" s="248"/>
      <c r="HQ10" s="248"/>
      <c r="HR10" s="248"/>
      <c r="HS10" s="248"/>
      <c r="HT10" s="248"/>
      <c r="HU10" s="248"/>
      <c r="HV10" s="248"/>
      <c r="HW10" s="248"/>
      <c r="HX10" s="248"/>
      <c r="HY10" s="248"/>
      <c r="HZ10" s="248"/>
      <c r="IA10" s="248"/>
      <c r="IB10" s="248"/>
      <c r="IC10" s="248"/>
      <c r="ID10" s="248"/>
      <c r="IE10" s="248"/>
      <c r="IF10" s="248"/>
      <c r="IG10" s="248"/>
      <c r="IH10" s="248"/>
      <c r="II10" s="248"/>
      <c r="IJ10" s="248"/>
      <c r="IK10" s="248"/>
      <c r="IL10" s="248"/>
      <c r="IM10" s="248"/>
      <c r="IN10" s="248"/>
      <c r="IO10" s="248"/>
      <c r="IP10" s="248"/>
      <c r="IQ10" s="248"/>
      <c r="IR10" s="248"/>
      <c r="IS10" s="248"/>
      <c r="IT10" s="248"/>
      <c r="IU10" s="248"/>
      <c r="IV10" s="248"/>
      <c r="IW10" s="248"/>
      <c r="IX10" s="248"/>
      <c r="IY10" s="248"/>
    </row>
    <row r="11" spans="1:259" x14ac:dyDescent="0.2">
      <c r="A11" s="235"/>
      <c r="B11" s="312"/>
      <c r="C11" s="666"/>
      <c r="D11" s="666"/>
      <c r="E11" s="538"/>
      <c r="F11" s="668"/>
      <c r="G11" s="645"/>
      <c r="H11" s="647"/>
      <c r="I11" s="511"/>
      <c r="J11" s="511"/>
      <c r="K11" s="512"/>
      <c r="L11" s="312"/>
      <c r="M11" s="513"/>
      <c r="N11" s="513"/>
      <c r="O11" s="503"/>
      <c r="P11" s="513"/>
      <c r="Q11" s="513"/>
      <c r="R11" s="503"/>
      <c r="S11" s="513"/>
      <c r="T11" s="513"/>
      <c r="U11" s="515"/>
      <c r="V11" s="257"/>
      <c r="W11" s="257"/>
      <c r="X11" s="360"/>
      <c r="Y11" s="878">
        <v>0.06</v>
      </c>
      <c r="Z11" s="318"/>
      <c r="AA11" s="31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  <c r="CF11" s="248"/>
      <c r="CG11" s="248"/>
      <c r="CH11" s="248"/>
      <c r="CI11" s="248"/>
      <c r="CJ11" s="248"/>
      <c r="CK11" s="248"/>
      <c r="CL11" s="248"/>
      <c r="CM11" s="248"/>
      <c r="CN11" s="248"/>
      <c r="CO11" s="248"/>
      <c r="CP11" s="248"/>
      <c r="CQ11" s="248"/>
      <c r="CR11" s="248"/>
      <c r="CS11" s="248"/>
      <c r="CT11" s="248"/>
      <c r="CU11" s="248"/>
      <c r="CV11" s="248"/>
      <c r="CW11" s="248"/>
      <c r="CX11" s="248"/>
      <c r="CY11" s="248"/>
      <c r="CZ11" s="248"/>
      <c r="DA11" s="248"/>
      <c r="DB11" s="248"/>
      <c r="DC11" s="248"/>
      <c r="DD11" s="248"/>
      <c r="DE11" s="248"/>
      <c r="DF11" s="248"/>
      <c r="DG11" s="248"/>
      <c r="DH11" s="248"/>
      <c r="DI11" s="248"/>
      <c r="DJ11" s="248"/>
      <c r="DK11" s="248"/>
      <c r="DL11" s="248"/>
      <c r="DM11" s="248"/>
      <c r="DN11" s="248"/>
      <c r="DO11" s="248"/>
      <c r="DP11" s="248"/>
      <c r="DQ11" s="248"/>
      <c r="DR11" s="248"/>
      <c r="DS11" s="248"/>
      <c r="DT11" s="248"/>
      <c r="DU11" s="248"/>
      <c r="DV11" s="248"/>
      <c r="DW11" s="248"/>
      <c r="DX11" s="248"/>
      <c r="DY11" s="248"/>
      <c r="DZ11" s="248"/>
      <c r="EA11" s="248"/>
      <c r="EB11" s="248"/>
      <c r="EC11" s="248"/>
      <c r="ED11" s="248"/>
      <c r="EE11" s="248"/>
      <c r="EF11" s="248"/>
      <c r="EG11" s="248"/>
      <c r="EH11" s="248"/>
      <c r="EI11" s="248"/>
      <c r="EJ11" s="248"/>
      <c r="EK11" s="248"/>
      <c r="EL11" s="248"/>
      <c r="EM11" s="248"/>
      <c r="EN11" s="248"/>
      <c r="EO11" s="248"/>
      <c r="EP11" s="248"/>
      <c r="EQ11" s="248"/>
      <c r="ER11" s="248"/>
      <c r="ES11" s="248"/>
      <c r="ET11" s="248"/>
      <c r="EU11" s="248"/>
      <c r="EV11" s="248"/>
      <c r="EW11" s="248"/>
      <c r="EX11" s="248"/>
      <c r="EY11" s="248"/>
      <c r="EZ11" s="248"/>
      <c r="FA11" s="248"/>
      <c r="FB11" s="248"/>
      <c r="FC11" s="248"/>
      <c r="FD11" s="248"/>
      <c r="FE11" s="248"/>
      <c r="FF11" s="248"/>
      <c r="FG11" s="248"/>
      <c r="FH11" s="248"/>
      <c r="FI11" s="248"/>
      <c r="FJ11" s="248"/>
      <c r="FK11" s="248"/>
      <c r="FL11" s="248"/>
      <c r="FM11" s="248"/>
      <c r="FN11" s="248"/>
      <c r="FO11" s="248"/>
      <c r="FP11" s="248"/>
      <c r="FQ11" s="248"/>
      <c r="FR11" s="248"/>
      <c r="FS11" s="248"/>
      <c r="FT11" s="248"/>
      <c r="FU11" s="248"/>
      <c r="FV11" s="248"/>
      <c r="FW11" s="248"/>
      <c r="FX11" s="248"/>
      <c r="FY11" s="248"/>
      <c r="FZ11" s="248"/>
      <c r="GA11" s="248"/>
      <c r="GB11" s="248"/>
      <c r="GC11" s="248"/>
      <c r="GD11" s="248"/>
      <c r="GE11" s="248"/>
      <c r="GF11" s="248"/>
      <c r="GG11" s="248"/>
      <c r="GH11" s="248"/>
      <c r="GI11" s="248"/>
      <c r="GJ11" s="248"/>
      <c r="GK11" s="248"/>
      <c r="GL11" s="248"/>
      <c r="GM11" s="248"/>
      <c r="GN11" s="248"/>
      <c r="GO11" s="248"/>
      <c r="GP11" s="248"/>
      <c r="GQ11" s="248"/>
      <c r="GR11" s="248"/>
      <c r="GS11" s="248"/>
      <c r="GT11" s="248"/>
      <c r="GU11" s="248"/>
      <c r="GV11" s="248"/>
      <c r="GW11" s="248"/>
      <c r="GX11" s="248"/>
      <c r="GY11" s="248"/>
      <c r="GZ11" s="248"/>
      <c r="HA11" s="248"/>
      <c r="HB11" s="248"/>
      <c r="HC11" s="248"/>
      <c r="HD11" s="248"/>
      <c r="HE11" s="248"/>
      <c r="HF11" s="248"/>
      <c r="HG11" s="248"/>
      <c r="HH11" s="248"/>
      <c r="HI11" s="248"/>
      <c r="HJ11" s="248"/>
      <c r="HK11" s="248"/>
      <c r="HL11" s="248"/>
      <c r="HM11" s="248"/>
      <c r="HN11" s="248"/>
      <c r="HO11" s="248"/>
      <c r="HP11" s="248"/>
      <c r="HQ11" s="248"/>
      <c r="HR11" s="248"/>
      <c r="HS11" s="248"/>
      <c r="HT11" s="248"/>
      <c r="HU11" s="248"/>
      <c r="HV11" s="248"/>
      <c r="HW11" s="248"/>
      <c r="HX11" s="248"/>
      <c r="HY11" s="248"/>
      <c r="HZ11" s="248"/>
      <c r="IA11" s="248"/>
      <c r="IB11" s="248"/>
      <c r="IC11" s="248"/>
      <c r="ID11" s="248"/>
      <c r="IE11" s="248"/>
      <c r="IF11" s="248"/>
      <c r="IG11" s="248"/>
      <c r="IH11" s="248"/>
      <c r="II11" s="248"/>
      <c r="IJ11" s="248"/>
      <c r="IK11" s="248"/>
      <c r="IL11" s="248"/>
      <c r="IM11" s="248"/>
      <c r="IN11" s="248"/>
      <c r="IO11" s="248"/>
      <c r="IP11" s="248"/>
      <c r="IQ11" s="248"/>
      <c r="IR11" s="248"/>
      <c r="IS11" s="248"/>
      <c r="IT11" s="248"/>
      <c r="IU11" s="248"/>
      <c r="IV11" s="248"/>
      <c r="IW11" s="248"/>
      <c r="IX11" s="248"/>
      <c r="IY11" s="24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"/>
  <sheetViews>
    <sheetView workbookViewId="0">
      <selection activeCell="C2" sqref="C2"/>
    </sheetView>
  </sheetViews>
  <sheetFormatPr defaultColWidth="10" defaultRowHeight="15" x14ac:dyDescent="0.25"/>
  <sheetData>
    <row r="1" spans="1:3" x14ac:dyDescent="0.25">
      <c r="A1">
        <v>1.06</v>
      </c>
      <c r="B1">
        <v>1732.5</v>
      </c>
      <c r="C1">
        <f>B1*A1</f>
        <v>1836.45</v>
      </c>
    </row>
    <row r="2" spans="1:3" x14ac:dyDescent="0.25">
      <c r="B2">
        <v>3578.3</v>
      </c>
      <c r="C2">
        <f>B2*A1</f>
        <v>3792.9980000000005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54"/>
  <sheetViews>
    <sheetView topLeftCell="A31" workbookViewId="0">
      <selection activeCell="L335" sqref="L335"/>
    </sheetView>
  </sheetViews>
  <sheetFormatPr defaultColWidth="9" defaultRowHeight="19.5" customHeight="1" x14ac:dyDescent="0.25"/>
  <cols>
    <col min="1" max="1" width="72" customWidth="1"/>
    <col min="3" max="13" width="11.85546875" customWidth="1"/>
  </cols>
  <sheetData>
    <row r="2" spans="1:12" ht="19.5" customHeight="1" x14ac:dyDescent="0.2">
      <c r="A2" s="957" t="s">
        <v>215</v>
      </c>
      <c r="B2" s="957"/>
      <c r="C2" s="957"/>
      <c r="D2" s="957"/>
      <c r="E2" s="957"/>
      <c r="F2" s="957"/>
      <c r="G2" s="957"/>
      <c r="H2" s="957"/>
      <c r="I2" s="11"/>
      <c r="J2" s="7"/>
      <c r="K2" s="9"/>
      <c r="L2" s="10"/>
    </row>
    <row r="3" spans="1:12" ht="19.5" customHeight="1" x14ac:dyDescent="0.25">
      <c r="A3" s="12" t="s">
        <v>2</v>
      </c>
      <c r="B3" s="13" t="s">
        <v>3</v>
      </c>
      <c r="C3" s="964" t="s">
        <v>4</v>
      </c>
      <c r="D3" s="965"/>
      <c r="E3" s="965"/>
      <c r="F3" s="961" t="s">
        <v>5</v>
      </c>
      <c r="G3" s="961"/>
      <c r="H3" s="961"/>
      <c r="I3" s="15"/>
      <c r="J3" s="991" t="s">
        <v>6</v>
      </c>
      <c r="K3" s="960"/>
      <c r="L3" s="960"/>
    </row>
    <row r="4" spans="1:12" ht="19.5" customHeight="1" x14ac:dyDescent="0.25">
      <c r="A4" s="12"/>
      <c r="B4" s="13"/>
      <c r="C4" s="961" t="s">
        <v>7</v>
      </c>
      <c r="D4" s="961"/>
      <c r="E4" s="961"/>
      <c r="F4" s="961" t="s">
        <v>7</v>
      </c>
      <c r="G4" s="961"/>
      <c r="H4" s="961"/>
      <c r="I4" s="15"/>
      <c r="J4" s="991" t="s">
        <v>8</v>
      </c>
      <c r="K4" s="960"/>
      <c r="L4" s="960"/>
    </row>
    <row r="5" spans="1:12" ht="19.5" customHeight="1" x14ac:dyDescent="0.2">
      <c r="A5" s="12"/>
      <c r="B5" s="13"/>
      <c r="C5" s="17" t="s">
        <v>9</v>
      </c>
      <c r="D5" s="18" t="s">
        <v>10</v>
      </c>
      <c r="E5" s="19" t="s">
        <v>11</v>
      </c>
      <c r="F5" s="17" t="s">
        <v>9</v>
      </c>
      <c r="G5" s="18" t="s">
        <v>10</v>
      </c>
      <c r="H5" s="20" t="s">
        <v>11</v>
      </c>
      <c r="I5" s="15"/>
      <c r="J5" s="21" t="s">
        <v>9</v>
      </c>
      <c r="K5" s="22" t="s">
        <v>10</v>
      </c>
      <c r="L5" s="23" t="s">
        <v>11</v>
      </c>
    </row>
    <row r="6" spans="1:12" ht="19.5" customHeight="1" x14ac:dyDescent="0.2">
      <c r="A6" s="24"/>
      <c r="B6" s="13"/>
      <c r="C6" s="958" t="s">
        <v>12</v>
      </c>
      <c r="D6" s="958"/>
      <c r="E6" s="25"/>
      <c r="F6" s="958" t="s">
        <v>13</v>
      </c>
      <c r="G6" s="958"/>
      <c r="H6" s="26"/>
      <c r="I6" s="15"/>
      <c r="J6" s="963" t="s">
        <v>14</v>
      </c>
      <c r="K6" s="963"/>
      <c r="L6" s="27"/>
    </row>
    <row r="7" spans="1:12" ht="19.5" customHeight="1" x14ac:dyDescent="0.2">
      <c r="A7" s="28" t="s">
        <v>349</v>
      </c>
      <c r="B7" s="29"/>
      <c r="C7" s="30"/>
      <c r="D7" s="31"/>
      <c r="E7" s="32"/>
      <c r="F7" s="30"/>
      <c r="G7" s="31"/>
      <c r="H7" s="32"/>
      <c r="I7" s="133"/>
      <c r="J7" s="7"/>
      <c r="K7" s="9"/>
      <c r="L7" s="10"/>
    </row>
    <row r="8" spans="1:12" ht="19.5" customHeight="1" x14ac:dyDescent="0.2">
      <c r="A8" s="83" t="s">
        <v>350</v>
      </c>
      <c r="B8" s="29"/>
      <c r="C8" s="134"/>
      <c r="D8" s="31"/>
      <c r="E8" s="32"/>
      <c r="F8" s="134">
        <v>10.9</v>
      </c>
      <c r="G8" s="31">
        <v>9.5614035087719298</v>
      </c>
      <c r="H8" s="32"/>
      <c r="I8" s="133"/>
      <c r="J8" s="7"/>
      <c r="K8" s="9"/>
      <c r="L8" s="10"/>
    </row>
    <row r="9" spans="1:12" ht="19.5" customHeight="1" x14ac:dyDescent="0.2">
      <c r="A9" s="93" t="s">
        <v>351</v>
      </c>
      <c r="B9" s="29" t="s">
        <v>19</v>
      </c>
      <c r="C9" s="974" t="s">
        <v>352</v>
      </c>
      <c r="D9" s="974"/>
      <c r="E9" s="32"/>
      <c r="F9" s="974" t="s">
        <v>352</v>
      </c>
      <c r="G9" s="974"/>
      <c r="H9" s="32"/>
      <c r="I9" s="133"/>
      <c r="J9" s="74" t="s">
        <v>352</v>
      </c>
      <c r="K9" s="9"/>
      <c r="L9" s="10"/>
    </row>
    <row r="10" spans="1:12" ht="19.5" customHeight="1" x14ac:dyDescent="0.2">
      <c r="A10" s="93" t="s">
        <v>353</v>
      </c>
      <c r="B10" s="29" t="s">
        <v>19</v>
      </c>
      <c r="C10" s="974" t="s">
        <v>352</v>
      </c>
      <c r="D10" s="974"/>
      <c r="E10" s="32"/>
      <c r="F10" s="974" t="s">
        <v>352</v>
      </c>
      <c r="G10" s="974"/>
      <c r="H10" s="32"/>
      <c r="I10" s="133"/>
      <c r="J10" s="74" t="s">
        <v>352</v>
      </c>
      <c r="K10" s="9"/>
      <c r="L10" s="10"/>
    </row>
    <row r="11" spans="1:12" ht="19.5" customHeight="1" x14ac:dyDescent="0.2">
      <c r="A11" s="93" t="s">
        <v>354</v>
      </c>
      <c r="B11" s="29" t="s">
        <v>19</v>
      </c>
      <c r="C11" s="974" t="s">
        <v>352</v>
      </c>
      <c r="D11" s="974"/>
      <c r="E11" s="32"/>
      <c r="F11" s="974" t="s">
        <v>352</v>
      </c>
      <c r="G11" s="974"/>
      <c r="H11" s="32"/>
      <c r="I11" s="133"/>
      <c r="J11" s="74" t="s">
        <v>352</v>
      </c>
      <c r="K11" s="9"/>
      <c r="L11" s="10"/>
    </row>
    <row r="12" spans="1:12" ht="19.5" customHeight="1" x14ac:dyDescent="0.2">
      <c r="A12" s="93" t="s">
        <v>355</v>
      </c>
      <c r="B12" s="29" t="s">
        <v>19</v>
      </c>
      <c r="C12" s="974" t="s">
        <v>352</v>
      </c>
      <c r="D12" s="974"/>
      <c r="E12" s="32"/>
      <c r="F12" s="974" t="s">
        <v>352</v>
      </c>
      <c r="G12" s="974"/>
      <c r="H12" s="32"/>
      <c r="I12" s="133"/>
      <c r="J12" s="74" t="s">
        <v>352</v>
      </c>
      <c r="K12" s="9"/>
      <c r="L12" s="10"/>
    </row>
    <row r="13" spans="1:12" s="186" customFormat="1" ht="19.5" customHeight="1" x14ac:dyDescent="0.25">
      <c r="A13" s="135" t="s">
        <v>356</v>
      </c>
      <c r="B13" s="136" t="s">
        <v>19</v>
      </c>
      <c r="C13" s="990" t="s">
        <v>352</v>
      </c>
      <c r="D13" s="990"/>
      <c r="E13" s="138"/>
      <c r="F13" s="990" t="s">
        <v>352</v>
      </c>
      <c r="G13" s="990"/>
      <c r="H13" s="138"/>
      <c r="I13" s="139"/>
      <c r="J13" s="140" t="s">
        <v>352</v>
      </c>
      <c r="K13" s="141"/>
      <c r="L13" s="142"/>
    </row>
    <row r="14" spans="1:12" s="186" customFormat="1" ht="19.5" customHeight="1" x14ac:dyDescent="0.25">
      <c r="A14" s="135" t="s">
        <v>357</v>
      </c>
      <c r="B14" s="136" t="s">
        <v>19</v>
      </c>
      <c r="C14" s="990" t="s">
        <v>352</v>
      </c>
      <c r="D14" s="990"/>
      <c r="E14" s="138"/>
      <c r="F14" s="990" t="s">
        <v>352</v>
      </c>
      <c r="G14" s="990"/>
      <c r="H14" s="138"/>
      <c r="I14" s="139"/>
      <c r="J14" s="140" t="s">
        <v>352</v>
      </c>
      <c r="K14" s="141"/>
      <c r="L14" s="142"/>
    </row>
    <row r="15" spans="1:12" s="186" customFormat="1" ht="19.5" customHeight="1" x14ac:dyDescent="0.25">
      <c r="A15" s="135" t="s">
        <v>358</v>
      </c>
      <c r="B15" s="136" t="s">
        <v>19</v>
      </c>
      <c r="C15" s="990" t="s">
        <v>352</v>
      </c>
      <c r="D15" s="990"/>
      <c r="E15" s="138"/>
      <c r="F15" s="990" t="s">
        <v>352</v>
      </c>
      <c r="G15" s="990"/>
      <c r="H15" s="138"/>
      <c r="I15" s="139"/>
      <c r="J15" s="140" t="s">
        <v>352</v>
      </c>
      <c r="K15" s="141"/>
      <c r="L15" s="142"/>
    </row>
    <row r="16" spans="1:12" s="186" customFormat="1" ht="19.5" customHeight="1" x14ac:dyDescent="0.25">
      <c r="A16" s="135" t="s">
        <v>359</v>
      </c>
      <c r="B16" s="136"/>
      <c r="C16" s="14"/>
      <c r="D16" s="137"/>
      <c r="E16" s="138"/>
      <c r="F16" s="14"/>
      <c r="G16" s="137"/>
      <c r="H16" s="138"/>
      <c r="I16" s="139"/>
      <c r="J16" s="140" t="s">
        <v>352</v>
      </c>
      <c r="K16" s="141"/>
      <c r="L16" s="142"/>
    </row>
    <row r="17" spans="1:12" s="186" customFormat="1" ht="19.5" customHeight="1" x14ac:dyDescent="0.25">
      <c r="A17" s="135" t="s">
        <v>360</v>
      </c>
      <c r="B17" s="136" t="s">
        <v>19</v>
      </c>
      <c r="C17" s="990" t="s">
        <v>352</v>
      </c>
      <c r="D17" s="990"/>
      <c r="E17" s="138"/>
      <c r="F17" s="990" t="s">
        <v>352</v>
      </c>
      <c r="G17" s="990"/>
      <c r="H17" s="138"/>
      <c r="I17" s="139"/>
      <c r="J17" s="140" t="s">
        <v>352</v>
      </c>
      <c r="K17" s="141"/>
      <c r="L17" s="142"/>
    </row>
    <row r="18" spans="1:12" s="186" customFormat="1" ht="19.5" customHeight="1" x14ac:dyDescent="0.25">
      <c r="A18" s="135" t="s">
        <v>361</v>
      </c>
      <c r="B18" s="136" t="s">
        <v>19</v>
      </c>
      <c r="C18" s="990" t="s">
        <v>352</v>
      </c>
      <c r="D18" s="990"/>
      <c r="E18" s="138"/>
      <c r="F18" s="990" t="s">
        <v>352</v>
      </c>
      <c r="G18" s="990"/>
      <c r="H18" s="138"/>
      <c r="I18" s="139"/>
      <c r="J18" s="140" t="s">
        <v>352</v>
      </c>
      <c r="K18" s="141"/>
      <c r="L18" s="142"/>
    </row>
    <row r="19" spans="1:12" s="186" customFormat="1" ht="19.5" customHeight="1" x14ac:dyDescent="0.25">
      <c r="A19" s="135" t="s">
        <v>362</v>
      </c>
      <c r="B19" s="136" t="s">
        <v>19</v>
      </c>
      <c r="C19" s="990" t="s">
        <v>352</v>
      </c>
      <c r="D19" s="990"/>
      <c r="E19" s="138"/>
      <c r="F19" s="990" t="s">
        <v>352</v>
      </c>
      <c r="G19" s="990"/>
      <c r="H19" s="138"/>
      <c r="I19" s="139"/>
      <c r="J19" s="140" t="s">
        <v>352</v>
      </c>
      <c r="K19" s="141"/>
      <c r="L19" s="142"/>
    </row>
    <row r="20" spans="1:12" s="186" customFormat="1" ht="19.5" customHeight="1" x14ac:dyDescent="0.25">
      <c r="A20" s="135" t="s">
        <v>363</v>
      </c>
      <c r="B20" s="136" t="s">
        <v>19</v>
      </c>
      <c r="C20" s="990" t="s">
        <v>352</v>
      </c>
      <c r="D20" s="990"/>
      <c r="E20" s="138"/>
      <c r="F20" s="990" t="s">
        <v>352</v>
      </c>
      <c r="G20" s="990"/>
      <c r="H20" s="138"/>
      <c r="I20" s="139"/>
      <c r="J20" s="140" t="s">
        <v>352</v>
      </c>
      <c r="K20" s="141"/>
      <c r="L20" s="142"/>
    </row>
    <row r="21" spans="1:12" s="186" customFormat="1" ht="19.5" customHeight="1" x14ac:dyDescent="0.25">
      <c r="A21" s="135" t="s">
        <v>364</v>
      </c>
      <c r="B21" s="136" t="s">
        <v>19</v>
      </c>
      <c r="C21" s="990" t="s">
        <v>352</v>
      </c>
      <c r="D21" s="990"/>
      <c r="E21" s="138"/>
      <c r="F21" s="990" t="s">
        <v>352</v>
      </c>
      <c r="G21" s="990"/>
      <c r="H21" s="138"/>
      <c r="I21" s="139"/>
      <c r="J21" s="140" t="s">
        <v>352</v>
      </c>
      <c r="K21" s="141"/>
      <c r="L21" s="142"/>
    </row>
    <row r="22" spans="1:12" s="186" customFormat="1" ht="19.5" customHeight="1" x14ac:dyDescent="0.25">
      <c r="A22" s="135" t="s">
        <v>365</v>
      </c>
      <c r="B22" s="136" t="s">
        <v>19</v>
      </c>
      <c r="C22" s="990" t="s">
        <v>352</v>
      </c>
      <c r="D22" s="990"/>
      <c r="E22" s="138"/>
      <c r="F22" s="990" t="s">
        <v>352</v>
      </c>
      <c r="G22" s="990"/>
      <c r="H22" s="138"/>
      <c r="I22" s="139"/>
      <c r="J22" s="140" t="s">
        <v>352</v>
      </c>
      <c r="K22" s="141"/>
      <c r="L22" s="142"/>
    </row>
    <row r="23" spans="1:12" s="186" customFormat="1" ht="19.5" customHeight="1" x14ac:dyDescent="0.25">
      <c r="A23" s="135" t="s">
        <v>366</v>
      </c>
      <c r="B23" s="136" t="s">
        <v>19</v>
      </c>
      <c r="C23" s="990" t="s">
        <v>352</v>
      </c>
      <c r="D23" s="990"/>
      <c r="E23" s="138"/>
      <c r="F23" s="990" t="s">
        <v>352</v>
      </c>
      <c r="G23" s="990"/>
      <c r="H23" s="138"/>
      <c r="I23" s="139"/>
      <c r="J23" s="140" t="s">
        <v>352</v>
      </c>
      <c r="K23" s="141"/>
      <c r="L23" s="142"/>
    </row>
    <row r="24" spans="1:12" s="186" customFormat="1" ht="19.5" customHeight="1" x14ac:dyDescent="0.25">
      <c r="A24" s="135" t="s">
        <v>367</v>
      </c>
      <c r="B24" s="136" t="s">
        <v>19</v>
      </c>
      <c r="C24" s="990" t="s">
        <v>352</v>
      </c>
      <c r="D24" s="990"/>
      <c r="E24" s="138"/>
      <c r="F24" s="990" t="s">
        <v>352</v>
      </c>
      <c r="G24" s="990"/>
      <c r="H24" s="138"/>
      <c r="I24" s="139"/>
      <c r="J24" s="140" t="s">
        <v>352</v>
      </c>
      <c r="K24" s="141"/>
      <c r="L24" s="142"/>
    </row>
    <row r="25" spans="1:12" s="186" customFormat="1" ht="19.5" customHeight="1" x14ac:dyDescent="0.25">
      <c r="A25" s="135" t="s">
        <v>368</v>
      </c>
      <c r="B25" s="136" t="s">
        <v>19</v>
      </c>
      <c r="C25" s="990" t="s">
        <v>352</v>
      </c>
      <c r="D25" s="990"/>
      <c r="E25" s="138"/>
      <c r="F25" s="990" t="s">
        <v>352</v>
      </c>
      <c r="G25" s="990"/>
      <c r="H25" s="138"/>
      <c r="I25" s="139"/>
      <c r="J25" s="140" t="s">
        <v>352</v>
      </c>
      <c r="K25" s="141"/>
      <c r="L25" s="142"/>
    </row>
    <row r="26" spans="1:12" s="186" customFormat="1" ht="19.5" customHeight="1" x14ac:dyDescent="0.25">
      <c r="A26" s="135" t="s">
        <v>369</v>
      </c>
      <c r="B26" s="136" t="s">
        <v>19</v>
      </c>
      <c r="C26" s="990" t="s">
        <v>352</v>
      </c>
      <c r="D26" s="990"/>
      <c r="E26" s="138"/>
      <c r="F26" s="990" t="s">
        <v>352</v>
      </c>
      <c r="G26" s="990"/>
      <c r="H26" s="138"/>
      <c r="I26" s="139"/>
      <c r="J26" s="140" t="s">
        <v>352</v>
      </c>
      <c r="K26" s="141"/>
      <c r="L26" s="142"/>
    </row>
    <row r="27" spans="1:12" s="186" customFormat="1" ht="19.5" customHeight="1" x14ac:dyDescent="0.25">
      <c r="A27" s="135" t="s">
        <v>370</v>
      </c>
      <c r="B27" s="136" t="s">
        <v>19</v>
      </c>
      <c r="C27" s="990" t="s">
        <v>352</v>
      </c>
      <c r="D27" s="990"/>
      <c r="E27" s="138"/>
      <c r="F27" s="990" t="s">
        <v>352</v>
      </c>
      <c r="G27" s="990"/>
      <c r="H27" s="138"/>
      <c r="I27" s="139"/>
      <c r="J27" s="140" t="s">
        <v>352</v>
      </c>
      <c r="K27" s="141"/>
      <c r="L27" s="142"/>
    </row>
    <row r="28" spans="1:12" s="186" customFormat="1" ht="19.5" customHeight="1" x14ac:dyDescent="0.25">
      <c r="A28" s="135" t="s">
        <v>371</v>
      </c>
      <c r="B28" s="136" t="s">
        <v>19</v>
      </c>
      <c r="C28" s="990" t="s">
        <v>352</v>
      </c>
      <c r="D28" s="990"/>
      <c r="E28" s="138"/>
      <c r="F28" s="990" t="s">
        <v>352</v>
      </c>
      <c r="G28" s="990"/>
      <c r="H28" s="138"/>
      <c r="I28" s="139"/>
      <c r="J28" s="140" t="s">
        <v>352</v>
      </c>
      <c r="K28" s="141"/>
      <c r="L28" s="142"/>
    </row>
    <row r="29" spans="1:12" s="186" customFormat="1" ht="19.5" customHeight="1" x14ac:dyDescent="0.25">
      <c r="A29" s="135" t="s">
        <v>372</v>
      </c>
      <c r="B29" s="136" t="s">
        <v>45</v>
      </c>
      <c r="C29" s="990" t="s">
        <v>352</v>
      </c>
      <c r="D29" s="990"/>
      <c r="E29" s="138"/>
      <c r="F29" s="990" t="s">
        <v>352</v>
      </c>
      <c r="G29" s="990"/>
      <c r="H29" s="138"/>
      <c r="I29" s="139"/>
      <c r="J29" s="140" t="s">
        <v>352</v>
      </c>
      <c r="K29" s="141"/>
      <c r="L29" s="142"/>
    </row>
    <row r="30" spans="1:12" s="186" customFormat="1" ht="19.5" customHeight="1" x14ac:dyDescent="0.25">
      <c r="A30" s="135"/>
      <c r="B30" s="136"/>
      <c r="C30" s="137"/>
      <c r="D30" s="137"/>
      <c r="E30" s="138"/>
      <c r="F30" s="137"/>
      <c r="G30" s="137"/>
      <c r="H30" s="138"/>
      <c r="I30" s="139"/>
      <c r="J30" s="143"/>
      <c r="K30" s="141"/>
      <c r="L30" s="142"/>
    </row>
    <row r="31" spans="1:12" s="186" customFormat="1" ht="19.5" customHeight="1" x14ac:dyDescent="0.25">
      <c r="A31" s="144" t="s">
        <v>349</v>
      </c>
      <c r="B31" s="136"/>
      <c r="C31" s="137"/>
      <c r="D31" s="137"/>
      <c r="E31" s="138"/>
      <c r="F31" s="137"/>
      <c r="G31" s="137"/>
      <c r="H31" s="138"/>
      <c r="I31" s="139"/>
      <c r="J31" s="143"/>
      <c r="K31" s="141"/>
      <c r="L31" s="142"/>
    </row>
    <row r="32" spans="1:12" s="1" customFormat="1" ht="19.5" customHeight="1" x14ac:dyDescent="0.25">
      <c r="A32" s="145" t="s">
        <v>373</v>
      </c>
      <c r="B32" s="29" t="s">
        <v>19</v>
      </c>
      <c r="C32" s="146">
        <f>D32*1.055</f>
        <v>95.952249999999992</v>
      </c>
      <c r="D32" s="147">
        <f>J32</f>
        <v>90.95</v>
      </c>
      <c r="E32" s="46">
        <v>5.5E-2</v>
      </c>
      <c r="F32" s="30">
        <v>73.8</v>
      </c>
      <c r="G32" s="31">
        <v>64.736842105263165</v>
      </c>
      <c r="H32" s="32"/>
      <c r="I32" s="148"/>
      <c r="J32" s="30">
        <v>90.95</v>
      </c>
      <c r="K32" s="31">
        <v>79.78</v>
      </c>
      <c r="L32" s="10">
        <v>7.0000000000000007E-2</v>
      </c>
    </row>
    <row r="33" spans="1:12" s="186" customFormat="1" ht="19.5" customHeight="1" x14ac:dyDescent="0.2">
      <c r="A33" s="55" t="s">
        <v>374</v>
      </c>
      <c r="B33" s="136" t="s">
        <v>19</v>
      </c>
      <c r="C33" s="146">
        <f t="shared" ref="C33:C54" si="0">D33*1.055</f>
        <v>158.03900000000002</v>
      </c>
      <c r="D33" s="147">
        <f t="shared" ref="D33:D54" si="1">J33</f>
        <v>149.80000000000001</v>
      </c>
      <c r="E33" s="149">
        <v>5.5E-2</v>
      </c>
      <c r="F33" s="14">
        <v>129.72</v>
      </c>
      <c r="G33" s="137">
        <v>113.78947368421052</v>
      </c>
      <c r="H33" s="138"/>
      <c r="I33" s="139"/>
      <c r="J33" s="30">
        <v>149.80000000000001</v>
      </c>
      <c r="K33" s="31">
        <v>131.4</v>
      </c>
      <c r="L33" s="10">
        <v>7.0000000000000007E-2</v>
      </c>
    </row>
    <row r="34" spans="1:12" s="186" customFormat="1" ht="19.5" customHeight="1" x14ac:dyDescent="0.2">
      <c r="A34" s="150" t="s">
        <v>375</v>
      </c>
      <c r="B34" s="136" t="s">
        <v>19</v>
      </c>
      <c r="C34" s="146">
        <f t="shared" si="0"/>
        <v>369.25</v>
      </c>
      <c r="D34" s="147">
        <f t="shared" si="1"/>
        <v>350</v>
      </c>
      <c r="E34" s="149">
        <v>5.5E-2</v>
      </c>
      <c r="F34" s="14">
        <v>447.27</v>
      </c>
      <c r="G34" s="137">
        <v>392.34210526315792</v>
      </c>
      <c r="H34" s="138"/>
      <c r="I34" s="139"/>
      <c r="J34" s="30">
        <v>350</v>
      </c>
      <c r="K34" s="31">
        <v>328.51</v>
      </c>
      <c r="L34" s="10">
        <v>7.0000000000000007E-2</v>
      </c>
    </row>
    <row r="35" spans="1:12" s="186" customFormat="1" ht="19.5" customHeight="1" x14ac:dyDescent="0.2">
      <c r="A35" s="150" t="s">
        <v>376</v>
      </c>
      <c r="B35" s="136" t="s">
        <v>19</v>
      </c>
      <c r="C35" s="146">
        <f t="shared" si="0"/>
        <v>79.019500000000008</v>
      </c>
      <c r="D35" s="147">
        <f t="shared" si="1"/>
        <v>74.900000000000006</v>
      </c>
      <c r="E35" s="149">
        <v>5.5E-2</v>
      </c>
      <c r="F35" s="14">
        <v>172.8</v>
      </c>
      <c r="G35" s="137">
        <v>151.57894736842104</v>
      </c>
      <c r="H35" s="138"/>
      <c r="I35" s="139"/>
      <c r="J35" s="30">
        <v>74.900000000000006</v>
      </c>
      <c r="K35" s="31">
        <v>65.7</v>
      </c>
      <c r="L35" s="10">
        <v>7.0000000000000007E-2</v>
      </c>
    </row>
    <row r="36" spans="1:12" s="186" customFormat="1" ht="19.5" customHeight="1" x14ac:dyDescent="0.2">
      <c r="A36" s="150" t="s">
        <v>377</v>
      </c>
      <c r="B36" s="136" t="s">
        <v>19</v>
      </c>
      <c r="C36" s="146">
        <f t="shared" si="0"/>
        <v>293.50099999999998</v>
      </c>
      <c r="D36" s="147">
        <f t="shared" si="1"/>
        <v>278.2</v>
      </c>
      <c r="E36" s="149">
        <v>5.5E-2</v>
      </c>
      <c r="F36" s="14">
        <v>0</v>
      </c>
      <c r="G36" s="137">
        <v>0</v>
      </c>
      <c r="H36" s="138"/>
      <c r="I36" s="139"/>
      <c r="J36" s="30">
        <v>278.2</v>
      </c>
      <c r="K36" s="31">
        <v>244.04</v>
      </c>
      <c r="L36" s="10">
        <v>7.0000000000000007E-2</v>
      </c>
    </row>
    <row r="37" spans="1:12" s="186" customFormat="1" ht="19.5" customHeight="1" x14ac:dyDescent="0.2">
      <c r="A37" s="150" t="s">
        <v>376</v>
      </c>
      <c r="B37" s="136" t="s">
        <v>19</v>
      </c>
      <c r="C37" s="146">
        <f t="shared" si="0"/>
        <v>169.32749999999999</v>
      </c>
      <c r="D37" s="147">
        <f t="shared" si="1"/>
        <v>160.5</v>
      </c>
      <c r="E37" s="149">
        <v>5.5E-2</v>
      </c>
      <c r="F37" s="14">
        <v>172.8</v>
      </c>
      <c r="G37" s="137">
        <v>172.8</v>
      </c>
      <c r="H37" s="138"/>
      <c r="I37" s="139"/>
      <c r="J37" s="30">
        <v>160.5</v>
      </c>
      <c r="K37" s="31">
        <v>140.79</v>
      </c>
      <c r="L37" s="10">
        <v>7.0000000000000007E-2</v>
      </c>
    </row>
    <row r="38" spans="1:12" s="186" customFormat="1" ht="19.5" customHeight="1" x14ac:dyDescent="0.2">
      <c r="A38" s="150" t="s">
        <v>378</v>
      </c>
      <c r="B38" s="136" t="s">
        <v>19</v>
      </c>
      <c r="C38" s="146">
        <f t="shared" si="0"/>
        <v>282.21249999999998</v>
      </c>
      <c r="D38" s="147">
        <f t="shared" si="1"/>
        <v>267.5</v>
      </c>
      <c r="E38" s="149">
        <v>5.5E-2</v>
      </c>
      <c r="F38" s="14">
        <v>286.93</v>
      </c>
      <c r="G38" s="137">
        <v>286.93</v>
      </c>
      <c r="H38" s="138"/>
      <c r="I38" s="139">
        <v>57.88</v>
      </c>
      <c r="J38" s="30">
        <v>267.5</v>
      </c>
      <c r="K38" s="31">
        <v>234.65</v>
      </c>
      <c r="L38" s="10">
        <v>7.0000000000000007E-2</v>
      </c>
    </row>
    <row r="39" spans="1:12" s="186" customFormat="1" ht="19.5" customHeight="1" x14ac:dyDescent="0.2">
      <c r="A39" s="150" t="s">
        <v>379</v>
      </c>
      <c r="B39" s="136" t="s">
        <v>19</v>
      </c>
      <c r="C39" s="146">
        <f t="shared" si="0"/>
        <v>507.98249999999996</v>
      </c>
      <c r="D39" s="147">
        <f t="shared" si="1"/>
        <v>481.5</v>
      </c>
      <c r="E39" s="149">
        <v>5.5E-2</v>
      </c>
      <c r="F39" s="14">
        <v>517.59</v>
      </c>
      <c r="G39" s="137">
        <v>454.0263157894737</v>
      </c>
      <c r="H39" s="138"/>
      <c r="I39" s="139"/>
      <c r="J39" s="30">
        <v>481.5</v>
      </c>
      <c r="K39" s="31">
        <v>422.37</v>
      </c>
      <c r="L39" s="10">
        <v>7.0000000000000007E-2</v>
      </c>
    </row>
    <row r="40" spans="1:12" s="186" customFormat="1" ht="19.5" customHeight="1" x14ac:dyDescent="0.2">
      <c r="A40" s="55" t="s">
        <v>380</v>
      </c>
      <c r="B40" s="136" t="s">
        <v>19</v>
      </c>
      <c r="C40" s="146">
        <f t="shared" si="0"/>
        <v>395.09749999999997</v>
      </c>
      <c r="D40" s="147">
        <f t="shared" si="1"/>
        <v>374.5</v>
      </c>
      <c r="E40" s="149">
        <v>5.5E-2</v>
      </c>
      <c r="F40" s="14">
        <v>447.27</v>
      </c>
      <c r="G40" s="137">
        <v>392.34210526315792</v>
      </c>
      <c r="H40" s="138"/>
      <c r="I40" s="139"/>
      <c r="J40" s="30">
        <v>374.5</v>
      </c>
      <c r="K40" s="31">
        <v>32851</v>
      </c>
      <c r="L40" s="10">
        <v>7.0000000000000007E-2</v>
      </c>
    </row>
    <row r="41" spans="1:12" s="186" customFormat="1" ht="19.5" customHeight="1" x14ac:dyDescent="0.2">
      <c r="A41" s="150" t="s">
        <v>381</v>
      </c>
      <c r="B41" s="136" t="s">
        <v>19</v>
      </c>
      <c r="C41" s="146">
        <f t="shared" si="0"/>
        <v>903.07999999999993</v>
      </c>
      <c r="D41" s="147">
        <f t="shared" si="1"/>
        <v>856</v>
      </c>
      <c r="E41" s="149">
        <v>5.5E-2</v>
      </c>
      <c r="F41" s="14">
        <v>5328.12</v>
      </c>
      <c r="G41" s="137">
        <v>4673.7894736842109</v>
      </c>
      <c r="H41" s="138"/>
      <c r="I41" s="139"/>
      <c r="J41" s="30">
        <v>856</v>
      </c>
      <c r="K41" s="31">
        <v>75088</v>
      </c>
      <c r="L41" s="10">
        <v>7.0000000000000007E-2</v>
      </c>
    </row>
    <row r="42" spans="1:12" s="186" customFormat="1" ht="19.5" customHeight="1" x14ac:dyDescent="0.2">
      <c r="A42" s="150" t="s">
        <v>382</v>
      </c>
      <c r="B42" s="136" t="s">
        <v>19</v>
      </c>
      <c r="C42" s="146">
        <f t="shared" si="0"/>
        <v>1354.62</v>
      </c>
      <c r="D42" s="147">
        <f t="shared" si="1"/>
        <v>1284</v>
      </c>
      <c r="E42" s="149">
        <v>5.5E-2</v>
      </c>
      <c r="F42" s="14">
        <v>1125.6300000000001</v>
      </c>
      <c r="G42" s="137">
        <v>987.39473684210543</v>
      </c>
      <c r="H42" s="138"/>
      <c r="I42" s="139"/>
      <c r="J42" s="30">
        <v>1284</v>
      </c>
      <c r="K42" s="31">
        <v>1126.32</v>
      </c>
      <c r="L42" s="10">
        <v>7.0000000000000007E-2</v>
      </c>
    </row>
    <row r="43" spans="1:12" s="186" customFormat="1" ht="19.5" customHeight="1" x14ac:dyDescent="0.2">
      <c r="A43" s="151" t="s">
        <v>383</v>
      </c>
      <c r="B43" s="136" t="s">
        <v>19</v>
      </c>
      <c r="C43" s="146">
        <f t="shared" si="0"/>
        <v>282.21249999999998</v>
      </c>
      <c r="D43" s="147">
        <f t="shared" si="1"/>
        <v>267.5</v>
      </c>
      <c r="E43" s="149">
        <v>5.5E-2</v>
      </c>
      <c r="F43" s="14">
        <v>303.39999999999998</v>
      </c>
      <c r="G43" s="137">
        <v>266.14035087719293</v>
      </c>
      <c r="H43" s="138"/>
      <c r="I43" s="139"/>
      <c r="J43" s="70">
        <v>267.5</v>
      </c>
      <c r="K43" s="31">
        <v>234.65</v>
      </c>
      <c r="L43" s="10">
        <v>7.0000000000000007E-2</v>
      </c>
    </row>
    <row r="44" spans="1:12" s="186" customFormat="1" ht="19.5" customHeight="1" x14ac:dyDescent="0.2">
      <c r="A44" s="152" t="s">
        <v>384</v>
      </c>
      <c r="B44" s="136" t="s">
        <v>19</v>
      </c>
      <c r="C44" s="146">
        <f t="shared" si="0"/>
        <v>3.5553499999999998</v>
      </c>
      <c r="D44" s="147">
        <f t="shared" si="1"/>
        <v>3.37</v>
      </c>
      <c r="E44" s="149">
        <v>5.5E-2</v>
      </c>
      <c r="F44" s="14">
        <v>6.84</v>
      </c>
      <c r="G44" s="137">
        <v>6.84</v>
      </c>
      <c r="H44" s="138"/>
      <c r="I44" s="139"/>
      <c r="J44" s="70">
        <v>3.37</v>
      </c>
      <c r="K44" s="31">
        <v>2.96</v>
      </c>
      <c r="L44" s="10">
        <v>7.0000000000000007E-2</v>
      </c>
    </row>
    <row r="45" spans="1:12" s="186" customFormat="1" ht="19.5" customHeight="1" x14ac:dyDescent="0.2">
      <c r="A45" s="152" t="s">
        <v>385</v>
      </c>
      <c r="B45" s="136" t="s">
        <v>19</v>
      </c>
      <c r="C45" s="146">
        <f t="shared" si="0"/>
        <v>79.019500000000008</v>
      </c>
      <c r="D45" s="147">
        <f t="shared" si="1"/>
        <v>74.900000000000006</v>
      </c>
      <c r="E45" s="149">
        <v>5.5E-2</v>
      </c>
      <c r="F45" s="14">
        <v>24.54</v>
      </c>
      <c r="G45" s="137">
        <v>21.526315789473685</v>
      </c>
      <c r="H45" s="138"/>
      <c r="I45" s="139"/>
      <c r="J45" s="70">
        <v>74.900000000000006</v>
      </c>
      <c r="K45" s="31">
        <v>65.7</v>
      </c>
      <c r="L45" s="10">
        <v>7.0000000000000007E-2</v>
      </c>
    </row>
    <row r="46" spans="1:12" s="186" customFormat="1" ht="19.5" customHeight="1" x14ac:dyDescent="0.2">
      <c r="A46" s="153" t="s">
        <v>386</v>
      </c>
      <c r="B46" s="136" t="s">
        <v>19</v>
      </c>
      <c r="C46" s="146">
        <f t="shared" si="0"/>
        <v>168.79999999999998</v>
      </c>
      <c r="D46" s="147">
        <f t="shared" si="1"/>
        <v>160</v>
      </c>
      <c r="E46" s="149">
        <v>5.5E-2</v>
      </c>
      <c r="F46" s="14">
        <v>80</v>
      </c>
      <c r="G46" s="137">
        <v>70.175438596491233</v>
      </c>
      <c r="H46" s="138"/>
      <c r="I46" s="139"/>
      <c r="J46" s="95">
        <v>160</v>
      </c>
      <c r="K46" s="31">
        <v>140</v>
      </c>
      <c r="L46" s="10">
        <v>7.0000000000000007E-2</v>
      </c>
    </row>
    <row r="47" spans="1:12" s="186" customFormat="1" ht="19.5" customHeight="1" x14ac:dyDescent="0.2">
      <c r="A47" s="152" t="s">
        <v>384</v>
      </c>
      <c r="B47" s="136" t="s">
        <v>19</v>
      </c>
      <c r="C47" s="146">
        <f t="shared" si="0"/>
        <v>3.5553499999999998</v>
      </c>
      <c r="D47" s="147">
        <f t="shared" si="1"/>
        <v>3.37</v>
      </c>
      <c r="E47" s="149">
        <v>5.5E-2</v>
      </c>
      <c r="F47" s="14">
        <v>18.940000000000001</v>
      </c>
      <c r="G47" s="137">
        <v>18.940000000000001</v>
      </c>
      <c r="H47" s="138"/>
      <c r="I47" s="139"/>
      <c r="J47" s="29">
        <v>3.37</v>
      </c>
      <c r="K47" s="31">
        <v>2.96</v>
      </c>
      <c r="L47" s="10">
        <v>7.0000000000000007E-2</v>
      </c>
    </row>
    <row r="48" spans="1:12" s="186" customFormat="1" ht="19.5" customHeight="1" x14ac:dyDescent="0.2">
      <c r="A48" s="153" t="s">
        <v>387</v>
      </c>
      <c r="B48" s="136" t="s">
        <v>19</v>
      </c>
      <c r="C48" s="146">
        <f t="shared" si="0"/>
        <v>79.019500000000008</v>
      </c>
      <c r="D48" s="147">
        <f t="shared" si="1"/>
        <v>74.900000000000006</v>
      </c>
      <c r="E48" s="149">
        <v>5.5E-2</v>
      </c>
      <c r="F48" s="14">
        <v>23.3</v>
      </c>
      <c r="G48" s="137">
        <v>20.438596491228068</v>
      </c>
      <c r="H48" s="138"/>
      <c r="I48" s="139"/>
      <c r="J48" s="70">
        <v>74.900000000000006</v>
      </c>
      <c r="K48" s="31">
        <v>65.7</v>
      </c>
      <c r="L48" s="10">
        <v>7.0000000000000007E-2</v>
      </c>
    </row>
    <row r="49" spans="1:12" s="186" customFormat="1" ht="19.5" customHeight="1" x14ac:dyDescent="0.2">
      <c r="A49" s="153" t="s">
        <v>388</v>
      </c>
      <c r="B49" s="136" t="s">
        <v>19</v>
      </c>
      <c r="C49" s="146">
        <f t="shared" si="0"/>
        <v>282.21249999999998</v>
      </c>
      <c r="D49" s="147">
        <f t="shared" si="1"/>
        <v>267.5</v>
      </c>
      <c r="E49" s="149">
        <v>5.5E-2</v>
      </c>
      <c r="F49" s="14">
        <v>80</v>
      </c>
      <c r="G49" s="137">
        <v>70.175438596491233</v>
      </c>
      <c r="H49" s="138"/>
      <c r="I49" s="139"/>
      <c r="J49" s="154">
        <v>267.5</v>
      </c>
      <c r="K49" s="31">
        <v>234.65</v>
      </c>
      <c r="L49" s="10">
        <v>7.0000000000000007E-2</v>
      </c>
    </row>
    <row r="50" spans="1:12" s="186" customFormat="1" ht="19.5" customHeight="1" x14ac:dyDescent="0.2">
      <c r="A50" s="152" t="s">
        <v>389</v>
      </c>
      <c r="B50" s="136" t="s">
        <v>19</v>
      </c>
      <c r="C50" s="146">
        <f t="shared" si="0"/>
        <v>338.65499999999997</v>
      </c>
      <c r="D50" s="147">
        <f t="shared" si="1"/>
        <v>321</v>
      </c>
      <c r="E50" s="149">
        <v>5.5E-2</v>
      </c>
      <c r="F50" s="14">
        <v>18.940000000000001</v>
      </c>
      <c r="G50" s="137">
        <v>16.614035087719301</v>
      </c>
      <c r="H50" s="138"/>
      <c r="I50" s="139"/>
      <c r="J50" s="154">
        <v>321</v>
      </c>
      <c r="K50" s="31">
        <v>281.58</v>
      </c>
      <c r="L50" s="10">
        <v>7.0000000000000007E-2</v>
      </c>
    </row>
    <row r="51" spans="1:12" s="186" customFormat="1" ht="19.5" customHeight="1" x14ac:dyDescent="0.2">
      <c r="A51" s="153" t="s">
        <v>390</v>
      </c>
      <c r="B51" s="136" t="s">
        <v>19</v>
      </c>
      <c r="C51" s="146">
        <f t="shared" si="0"/>
        <v>79.019500000000008</v>
      </c>
      <c r="D51" s="147">
        <f t="shared" si="1"/>
        <v>74.900000000000006</v>
      </c>
      <c r="E51" s="149">
        <v>5.5E-2</v>
      </c>
      <c r="F51" s="14">
        <v>82.26</v>
      </c>
      <c r="G51" s="137">
        <v>72.15789473684211</v>
      </c>
      <c r="H51" s="138"/>
      <c r="I51" s="139"/>
      <c r="J51" s="70">
        <v>74.900000000000006</v>
      </c>
      <c r="K51" s="31">
        <v>65.7</v>
      </c>
      <c r="L51" s="10">
        <v>7.0000000000000007E-2</v>
      </c>
    </row>
    <row r="52" spans="1:12" s="186" customFormat="1" ht="19.5" customHeight="1" x14ac:dyDescent="0.2">
      <c r="A52" s="153" t="s">
        <v>391</v>
      </c>
      <c r="B52" s="136" t="s">
        <v>19</v>
      </c>
      <c r="C52" s="146">
        <f t="shared" si="0"/>
        <v>3.5553499999999998</v>
      </c>
      <c r="D52" s="147">
        <f t="shared" si="1"/>
        <v>3.37</v>
      </c>
      <c r="E52" s="149">
        <v>5.5E-2</v>
      </c>
      <c r="F52" s="14">
        <v>6.84</v>
      </c>
      <c r="G52" s="137">
        <v>6.84</v>
      </c>
      <c r="H52" s="138"/>
      <c r="I52" s="139"/>
      <c r="J52" s="154">
        <v>3.37</v>
      </c>
      <c r="K52" s="31">
        <v>2.69</v>
      </c>
      <c r="L52" s="10">
        <v>7.0000000000000007E-2</v>
      </c>
    </row>
    <row r="53" spans="1:12" s="186" customFormat="1" ht="19.5" customHeight="1" x14ac:dyDescent="0.2">
      <c r="A53" s="152" t="s">
        <v>392</v>
      </c>
      <c r="B53" s="136" t="s">
        <v>19</v>
      </c>
      <c r="C53" s="146">
        <f t="shared" si="0"/>
        <v>282.21249999999998</v>
      </c>
      <c r="D53" s="147">
        <f t="shared" si="1"/>
        <v>267.5</v>
      </c>
      <c r="E53" s="149">
        <v>5.5E-2</v>
      </c>
      <c r="F53" s="14">
        <v>267.51</v>
      </c>
      <c r="G53" s="137">
        <v>234.65789473684211</v>
      </c>
      <c r="H53" s="138"/>
      <c r="I53" s="139"/>
      <c r="J53" s="95">
        <v>267.5</v>
      </c>
      <c r="K53" s="31">
        <v>234.65</v>
      </c>
      <c r="L53" s="10">
        <v>7.0000000000000007E-2</v>
      </c>
    </row>
    <row r="54" spans="1:12" s="186" customFormat="1" ht="19.5" customHeight="1" x14ac:dyDescent="0.2">
      <c r="A54" s="152" t="s">
        <v>393</v>
      </c>
      <c r="B54" s="136" t="s">
        <v>19</v>
      </c>
      <c r="C54" s="146">
        <f t="shared" si="0"/>
        <v>282.21249999999998</v>
      </c>
      <c r="D54" s="147">
        <f t="shared" si="1"/>
        <v>267.5</v>
      </c>
      <c r="E54" s="149">
        <v>5.5E-2</v>
      </c>
      <c r="F54" s="14" t="s">
        <v>394</v>
      </c>
      <c r="G54" s="137"/>
      <c r="H54" s="138"/>
      <c r="I54" s="139"/>
      <c r="J54" s="70">
        <v>267.5</v>
      </c>
      <c r="K54" s="31">
        <v>234.65</v>
      </c>
      <c r="L54" s="10">
        <v>7.0000000000000007E-2</v>
      </c>
    </row>
  </sheetData>
  <mergeCells count="50">
    <mergeCell ref="C29:D29"/>
    <mergeCell ref="F26:G26"/>
    <mergeCell ref="C22:D22"/>
    <mergeCell ref="C26:D26"/>
    <mergeCell ref="F27:G27"/>
    <mergeCell ref="F28:G28"/>
    <mergeCell ref="F29:G29"/>
    <mergeCell ref="C28:D28"/>
    <mergeCell ref="F25:G25"/>
    <mergeCell ref="F17:G17"/>
    <mergeCell ref="C6:D6"/>
    <mergeCell ref="F14:G14"/>
    <mergeCell ref="C15:D15"/>
    <mergeCell ref="F19:G19"/>
    <mergeCell ref="C14:D14"/>
    <mergeCell ref="F13:G13"/>
    <mergeCell ref="C9:D9"/>
    <mergeCell ref="F6:G6"/>
    <mergeCell ref="F11:G11"/>
    <mergeCell ref="C12:D12"/>
    <mergeCell ref="C20:D20"/>
    <mergeCell ref="F21:G21"/>
    <mergeCell ref="C27:D27"/>
    <mergeCell ref="C25:D25"/>
    <mergeCell ref="F23:G23"/>
    <mergeCell ref="F24:G24"/>
    <mergeCell ref="F22:G22"/>
    <mergeCell ref="C23:D23"/>
    <mergeCell ref="C24:D24"/>
    <mergeCell ref="A2:H2"/>
    <mergeCell ref="C13:D13"/>
    <mergeCell ref="F20:G20"/>
    <mergeCell ref="C21:D21"/>
    <mergeCell ref="F3:H3"/>
    <mergeCell ref="C10:D10"/>
    <mergeCell ref="F15:G15"/>
    <mergeCell ref="C3:E3"/>
    <mergeCell ref="F10:G10"/>
    <mergeCell ref="C11:D11"/>
    <mergeCell ref="F9:G9"/>
    <mergeCell ref="C17:D17"/>
    <mergeCell ref="F18:G18"/>
    <mergeCell ref="F12:G12"/>
    <mergeCell ref="C19:D19"/>
    <mergeCell ref="C18:D18"/>
    <mergeCell ref="J3:L3"/>
    <mergeCell ref="C4:E4"/>
    <mergeCell ref="F4:H4"/>
    <mergeCell ref="J4:L4"/>
    <mergeCell ref="J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360"/>
  <sheetViews>
    <sheetView topLeftCell="A37" zoomScale="90" workbookViewId="0">
      <selection activeCell="L335" sqref="L335"/>
    </sheetView>
  </sheetViews>
  <sheetFormatPr defaultColWidth="9" defaultRowHeight="15" x14ac:dyDescent="0.25"/>
  <cols>
    <col min="1" max="1" width="59.85546875" customWidth="1"/>
    <col min="2" max="2" width="5.85546875" customWidth="1"/>
    <col min="3" max="4" width="19.5703125" style="1" customWidth="1"/>
    <col min="5" max="5" width="19.5703125" style="2" customWidth="1"/>
    <col min="6" max="9" width="19.5703125" customWidth="1"/>
    <col min="10" max="10" width="19.5703125" style="1" customWidth="1"/>
    <col min="11" max="11" width="19.5703125" style="3" customWidth="1"/>
    <col min="12" max="12" width="19.5703125" style="4" customWidth="1"/>
    <col min="13" max="13" width="19.5703125" customWidth="1"/>
    <col min="14" max="256" width="10" customWidth="1"/>
  </cols>
  <sheetData>
    <row r="1" spans="1:12" x14ac:dyDescent="0.2">
      <c r="A1" s="117" t="s">
        <v>245</v>
      </c>
      <c r="B1" s="29"/>
      <c r="C1" s="30"/>
      <c r="D1" s="31"/>
      <c r="E1" s="46"/>
      <c r="F1" s="30"/>
      <c r="G1" s="31"/>
      <c r="H1" s="47"/>
      <c r="I1" s="33"/>
      <c r="J1" s="51"/>
      <c r="K1" s="9"/>
      <c r="L1" s="10"/>
    </row>
    <row r="2" spans="1:12" x14ac:dyDescent="0.25">
      <c r="A2" s="187" t="s">
        <v>47</v>
      </c>
      <c r="B2" s="188"/>
      <c r="C2" s="188"/>
      <c r="D2" s="188"/>
      <c r="E2" s="188"/>
      <c r="F2" s="188"/>
      <c r="G2" s="188"/>
      <c r="H2" s="189"/>
      <c r="I2" s="11"/>
      <c r="J2" s="77"/>
      <c r="K2" s="78"/>
      <c r="L2" s="79"/>
    </row>
    <row r="3" spans="1:12" x14ac:dyDescent="0.25">
      <c r="A3" s="12" t="s">
        <v>2</v>
      </c>
      <c r="B3" s="13" t="s">
        <v>3</v>
      </c>
      <c r="C3" s="962" t="s">
        <v>4</v>
      </c>
      <c r="D3" s="961"/>
      <c r="E3" s="961"/>
      <c r="F3" s="961" t="s">
        <v>5</v>
      </c>
      <c r="G3" s="961"/>
      <c r="H3" s="961"/>
      <c r="I3" s="15"/>
      <c r="J3" s="959" t="s">
        <v>6</v>
      </c>
      <c r="K3" s="960"/>
      <c r="L3" s="960"/>
    </row>
    <row r="4" spans="1:12" x14ac:dyDescent="0.25">
      <c r="A4" s="12"/>
      <c r="B4" s="13"/>
      <c r="C4" s="961" t="s">
        <v>8</v>
      </c>
      <c r="D4" s="961"/>
      <c r="E4" s="961"/>
      <c r="F4" s="961" t="s">
        <v>7</v>
      </c>
      <c r="G4" s="961"/>
      <c r="H4" s="961"/>
      <c r="I4" s="15"/>
      <c r="J4" s="960" t="s">
        <v>8</v>
      </c>
      <c r="K4" s="960"/>
      <c r="L4" s="960"/>
    </row>
    <row r="5" spans="1:12" x14ac:dyDescent="0.2">
      <c r="A5" s="12"/>
      <c r="B5" s="13"/>
      <c r="C5" s="17" t="s">
        <v>9</v>
      </c>
      <c r="D5" s="18" t="s">
        <v>10</v>
      </c>
      <c r="E5" s="19" t="s">
        <v>11</v>
      </c>
      <c r="F5" s="17" t="s">
        <v>9</v>
      </c>
      <c r="G5" s="18" t="s">
        <v>10</v>
      </c>
      <c r="H5" s="20" t="s">
        <v>11</v>
      </c>
      <c r="I5" s="15"/>
      <c r="J5" s="21" t="s">
        <v>9</v>
      </c>
      <c r="K5" s="22" t="s">
        <v>10</v>
      </c>
      <c r="L5" s="23" t="s">
        <v>11</v>
      </c>
    </row>
    <row r="6" spans="1:12" x14ac:dyDescent="0.2">
      <c r="A6" s="24"/>
      <c r="B6" s="13"/>
      <c r="C6" s="958" t="s">
        <v>12</v>
      </c>
      <c r="D6" s="958"/>
      <c r="E6" s="25"/>
      <c r="F6" s="958" t="s">
        <v>13</v>
      </c>
      <c r="G6" s="958"/>
      <c r="H6" s="26"/>
      <c r="I6" s="15"/>
      <c r="J6" s="963"/>
      <c r="K6" s="963"/>
      <c r="L6" s="27"/>
    </row>
    <row r="7" spans="1:12" x14ac:dyDescent="0.2">
      <c r="A7" s="37"/>
      <c r="B7" s="29"/>
      <c r="C7" s="30"/>
      <c r="D7" s="31"/>
      <c r="E7" s="32"/>
      <c r="F7" s="30"/>
      <c r="G7" s="31"/>
      <c r="H7" s="32"/>
      <c r="I7" s="33"/>
      <c r="J7" s="34"/>
      <c r="K7" s="35"/>
      <c r="L7" s="36"/>
    </row>
    <row r="8" spans="1:12" x14ac:dyDescent="0.2">
      <c r="A8" s="28" t="s">
        <v>246</v>
      </c>
      <c r="B8" s="29"/>
      <c r="C8" s="30"/>
      <c r="D8" s="31"/>
      <c r="E8" s="32"/>
      <c r="F8" s="30"/>
      <c r="G8" s="31"/>
      <c r="H8" s="32"/>
      <c r="I8" s="33"/>
      <c r="J8" s="34"/>
      <c r="K8" s="35"/>
      <c r="L8" s="36"/>
    </row>
    <row r="9" spans="1:12" x14ac:dyDescent="0.2">
      <c r="A9" s="63" t="s">
        <v>247</v>
      </c>
      <c r="B9" s="29" t="s">
        <v>19</v>
      </c>
      <c r="C9" s="190">
        <f t="shared" ref="C9:C17" si="0">J9*E9+J9</f>
        <v>89.674999999999997</v>
      </c>
      <c r="D9" s="43">
        <v>0</v>
      </c>
      <c r="E9" s="46">
        <v>5.5E-2</v>
      </c>
      <c r="F9" s="30">
        <v>84.1</v>
      </c>
      <c r="G9" s="31">
        <v>73.887811200000002</v>
      </c>
      <c r="H9" s="47">
        <v>5.4999999999999938E-2</v>
      </c>
      <c r="I9" s="33"/>
      <c r="J9" s="191">
        <v>85</v>
      </c>
      <c r="K9" s="43">
        <f t="shared" ref="K9:K17" si="1">D9*1.05</f>
        <v>0</v>
      </c>
      <c r="L9" s="50"/>
    </row>
    <row r="10" spans="1:12" x14ac:dyDescent="0.2">
      <c r="A10" s="63" t="s">
        <v>248</v>
      </c>
      <c r="B10" s="29" t="s">
        <v>19</v>
      </c>
      <c r="C10" s="190">
        <f t="shared" si="0"/>
        <v>58.024999999999999</v>
      </c>
      <c r="D10" s="43">
        <v>0</v>
      </c>
      <c r="E10" s="46">
        <v>5.5E-2</v>
      </c>
      <c r="F10" s="30">
        <v>50.1</v>
      </c>
      <c r="G10" s="31">
        <v>43.982949999999995</v>
      </c>
      <c r="H10" s="47">
        <v>5.4999999999999938E-2</v>
      </c>
      <c r="I10" s="33"/>
      <c r="J10" s="191">
        <v>55</v>
      </c>
      <c r="K10" s="43">
        <f t="shared" si="1"/>
        <v>0</v>
      </c>
      <c r="L10" s="50"/>
    </row>
    <row r="11" spans="1:12" x14ac:dyDescent="0.2">
      <c r="A11" s="83" t="s">
        <v>249</v>
      </c>
      <c r="B11" s="29" t="s">
        <v>19</v>
      </c>
      <c r="C11" s="190">
        <f t="shared" si="0"/>
        <v>79.125</v>
      </c>
      <c r="D11" s="43">
        <v>0</v>
      </c>
      <c r="E11" s="46">
        <v>5.5E-2</v>
      </c>
      <c r="F11" s="30">
        <v>71.55</v>
      </c>
      <c r="G11" s="31">
        <v>62.763157894736842</v>
      </c>
      <c r="H11" s="62"/>
      <c r="I11" s="94"/>
      <c r="J11" s="191">
        <v>75</v>
      </c>
      <c r="K11" s="43">
        <f t="shared" si="1"/>
        <v>0</v>
      </c>
      <c r="L11" s="50"/>
    </row>
    <row r="12" spans="1:12" x14ac:dyDescent="0.2">
      <c r="A12" s="83" t="s">
        <v>250</v>
      </c>
      <c r="B12" s="29" t="s">
        <v>19</v>
      </c>
      <c r="C12" s="190">
        <f t="shared" si="0"/>
        <v>79.125</v>
      </c>
      <c r="D12" s="43">
        <v>0</v>
      </c>
      <c r="E12" s="46">
        <v>5.5E-2</v>
      </c>
      <c r="F12" s="30">
        <v>71.55</v>
      </c>
      <c r="G12" s="31">
        <v>62.763157894736842</v>
      </c>
      <c r="H12" s="62"/>
      <c r="I12" s="94"/>
      <c r="J12" s="191">
        <v>75</v>
      </c>
      <c r="K12" s="43">
        <f t="shared" si="1"/>
        <v>0</v>
      </c>
      <c r="L12" s="50"/>
    </row>
    <row r="13" spans="1:12" x14ac:dyDescent="0.2">
      <c r="A13" s="37" t="s">
        <v>251</v>
      </c>
      <c r="B13" s="29" t="s">
        <v>19</v>
      </c>
      <c r="C13" s="190">
        <f t="shared" si="0"/>
        <v>79.125</v>
      </c>
      <c r="D13" s="43">
        <v>0</v>
      </c>
      <c r="E13" s="46">
        <v>5.5E-2</v>
      </c>
      <c r="F13" s="30">
        <v>71.55</v>
      </c>
      <c r="G13" s="31">
        <v>62.887587840000002</v>
      </c>
      <c r="H13" s="47">
        <v>5.4999999999999938E-2</v>
      </c>
      <c r="I13" s="33"/>
      <c r="J13" s="191">
        <v>75</v>
      </c>
      <c r="K13" s="43">
        <f t="shared" si="1"/>
        <v>0</v>
      </c>
      <c r="L13" s="50"/>
    </row>
    <row r="14" spans="1:12" x14ac:dyDescent="0.2">
      <c r="A14" s="37" t="s">
        <v>252</v>
      </c>
      <c r="B14" s="29" t="s">
        <v>19</v>
      </c>
      <c r="C14" s="190">
        <f t="shared" si="0"/>
        <v>158.25</v>
      </c>
      <c r="D14" s="43">
        <v>0</v>
      </c>
      <c r="E14" s="46">
        <v>5.5E-2</v>
      </c>
      <c r="F14" s="30">
        <v>140</v>
      </c>
      <c r="G14" s="31">
        <v>62.887587840000002</v>
      </c>
      <c r="H14" s="47">
        <v>5.4999999999999938E-2</v>
      </c>
      <c r="I14" s="33"/>
      <c r="J14" s="191">
        <v>150</v>
      </c>
      <c r="K14" s="43">
        <f t="shared" si="1"/>
        <v>0</v>
      </c>
      <c r="L14" s="50"/>
    </row>
    <row r="15" spans="1:12" x14ac:dyDescent="0.2">
      <c r="A15" s="37" t="s">
        <v>253</v>
      </c>
      <c r="B15" s="29" t="s">
        <v>19</v>
      </c>
      <c r="C15" s="190">
        <f t="shared" si="0"/>
        <v>79.125</v>
      </c>
      <c r="D15" s="43">
        <v>0</v>
      </c>
      <c r="E15" s="46">
        <v>5.5E-2</v>
      </c>
      <c r="F15" s="30">
        <v>71.55</v>
      </c>
      <c r="G15" s="31">
        <v>62.887587840000002</v>
      </c>
      <c r="H15" s="47">
        <v>5.4999999999999938E-2</v>
      </c>
      <c r="I15" s="33"/>
      <c r="J15" s="191">
        <v>75</v>
      </c>
      <c r="K15" s="43">
        <f t="shared" si="1"/>
        <v>0</v>
      </c>
      <c r="L15" s="50"/>
    </row>
    <row r="16" spans="1:12" x14ac:dyDescent="0.2">
      <c r="A16" s="37" t="s">
        <v>254</v>
      </c>
      <c r="B16" s="29" t="s">
        <v>19</v>
      </c>
      <c r="C16" s="190">
        <f t="shared" si="0"/>
        <v>189.9</v>
      </c>
      <c r="D16" s="43">
        <v>0</v>
      </c>
      <c r="E16" s="46">
        <v>5.5E-2</v>
      </c>
      <c r="F16" s="30">
        <v>165</v>
      </c>
      <c r="G16" s="31">
        <v>62.887587840000002</v>
      </c>
      <c r="H16" s="47">
        <v>5.4999999999999938E-2</v>
      </c>
      <c r="I16" s="33"/>
      <c r="J16" s="191">
        <v>180</v>
      </c>
      <c r="K16" s="43">
        <f t="shared" si="1"/>
        <v>0</v>
      </c>
      <c r="L16" s="50"/>
    </row>
    <row r="17" spans="1:12" x14ac:dyDescent="0.2">
      <c r="A17" s="192" t="s">
        <v>255</v>
      </c>
      <c r="B17" s="29" t="s">
        <v>19</v>
      </c>
      <c r="C17" s="190">
        <f t="shared" si="0"/>
        <v>189.9</v>
      </c>
      <c r="D17" s="43">
        <v>0</v>
      </c>
      <c r="E17" s="46">
        <v>5.5E-2</v>
      </c>
      <c r="F17" s="30">
        <v>876.53</v>
      </c>
      <c r="G17" s="31">
        <v>39.304742400000002</v>
      </c>
      <c r="H17" s="47">
        <v>5.4999999999999938E-2</v>
      </c>
      <c r="I17" s="33"/>
      <c r="J17" s="191">
        <v>180</v>
      </c>
      <c r="K17" s="43">
        <f t="shared" si="1"/>
        <v>0</v>
      </c>
      <c r="L17" s="50"/>
    </row>
    <row r="18" spans="1:12" x14ac:dyDescent="0.2">
      <c r="A18" s="131" t="s">
        <v>256</v>
      </c>
      <c r="B18" s="29"/>
      <c r="C18" s="190"/>
      <c r="D18" s="43"/>
      <c r="E18" s="46"/>
      <c r="F18" s="30"/>
      <c r="G18" s="31"/>
      <c r="H18" s="32"/>
      <c r="I18" s="33"/>
      <c r="J18" s="191"/>
      <c r="K18" s="9"/>
      <c r="L18" s="60"/>
    </row>
    <row r="19" spans="1:12" x14ac:dyDescent="0.2">
      <c r="A19" s="37" t="s">
        <v>257</v>
      </c>
      <c r="B19" s="29" t="s">
        <v>19</v>
      </c>
      <c r="C19" s="190">
        <f t="shared" ref="C19:C46" si="2">J19*E19+J19</f>
        <v>400.9</v>
      </c>
      <c r="D19" s="43">
        <v>0</v>
      </c>
      <c r="E19" s="46">
        <v>5.5E-2</v>
      </c>
      <c r="F19" s="30">
        <v>360.13</v>
      </c>
      <c r="G19" s="31">
        <v>316.5</v>
      </c>
      <c r="H19" s="47">
        <v>5.4999999999999938E-2</v>
      </c>
      <c r="I19" s="33"/>
      <c r="J19" s="191">
        <v>380</v>
      </c>
      <c r="K19" s="43">
        <f t="shared" ref="K19:K46" si="3">D19*1.05</f>
        <v>0</v>
      </c>
      <c r="L19" s="50"/>
    </row>
    <row r="20" spans="1:12" x14ac:dyDescent="0.2">
      <c r="A20" s="37" t="s">
        <v>258</v>
      </c>
      <c r="B20" s="29" t="s">
        <v>19</v>
      </c>
      <c r="C20" s="190">
        <f t="shared" si="2"/>
        <v>469.47500000000002</v>
      </c>
      <c r="D20" s="43">
        <v>0</v>
      </c>
      <c r="E20" s="46">
        <v>5.5E-2</v>
      </c>
      <c r="F20" s="30">
        <v>420.15</v>
      </c>
      <c r="G20" s="31">
        <v>369.25</v>
      </c>
      <c r="H20" s="47">
        <v>5.4999999999999938E-2</v>
      </c>
      <c r="I20" s="33"/>
      <c r="J20" s="193">
        <v>445</v>
      </c>
      <c r="K20" s="43">
        <f t="shared" si="3"/>
        <v>0</v>
      </c>
      <c r="L20" s="50"/>
    </row>
    <row r="21" spans="1:12" x14ac:dyDescent="0.2">
      <c r="A21" s="37" t="s">
        <v>259</v>
      </c>
      <c r="B21" s="29" t="s">
        <v>19</v>
      </c>
      <c r="C21" s="190">
        <f t="shared" si="2"/>
        <v>538.04999999999995</v>
      </c>
      <c r="D21" s="43">
        <v>0</v>
      </c>
      <c r="E21" s="46">
        <v>5.5E-2</v>
      </c>
      <c r="F21" s="30">
        <v>480.17</v>
      </c>
      <c r="G21" s="31">
        <v>422</v>
      </c>
      <c r="H21" s="47">
        <v>5.4999999999999938E-2</v>
      </c>
      <c r="I21" s="33"/>
      <c r="J21" s="191">
        <v>510</v>
      </c>
      <c r="K21" s="43">
        <f t="shared" si="3"/>
        <v>0</v>
      </c>
      <c r="L21" s="50"/>
    </row>
    <row r="22" spans="1:12" x14ac:dyDescent="0.2">
      <c r="A22" s="37" t="s">
        <v>260</v>
      </c>
      <c r="B22" s="29" t="s">
        <v>19</v>
      </c>
      <c r="C22" s="190">
        <f t="shared" si="2"/>
        <v>131.875</v>
      </c>
      <c r="D22" s="43">
        <v>0</v>
      </c>
      <c r="E22" s="46">
        <v>5.5E-2</v>
      </c>
      <c r="F22" s="30">
        <v>120.04</v>
      </c>
      <c r="G22" s="31">
        <v>105.5</v>
      </c>
      <c r="H22" s="47">
        <v>5.4999999999999938E-2</v>
      </c>
      <c r="I22" s="33"/>
      <c r="J22" s="191">
        <v>125</v>
      </c>
      <c r="K22" s="43">
        <f t="shared" si="3"/>
        <v>0</v>
      </c>
      <c r="L22" s="50"/>
    </row>
    <row r="23" spans="1:12" x14ac:dyDescent="0.2">
      <c r="A23" s="37" t="s">
        <v>261</v>
      </c>
      <c r="B23" s="29" t="s">
        <v>19</v>
      </c>
      <c r="C23" s="190">
        <f t="shared" si="2"/>
        <v>822.9</v>
      </c>
      <c r="D23" s="43">
        <v>0</v>
      </c>
      <c r="E23" s="46">
        <v>5.5E-2</v>
      </c>
      <c r="F23" s="30">
        <v>720.25</v>
      </c>
      <c r="G23" s="31">
        <v>633</v>
      </c>
      <c r="H23" s="47">
        <v>5.4999999999999938E-2</v>
      </c>
      <c r="I23" s="33"/>
      <c r="J23" s="191">
        <v>780</v>
      </c>
      <c r="K23" s="43">
        <f t="shared" si="3"/>
        <v>0</v>
      </c>
      <c r="L23" s="50"/>
    </row>
    <row r="24" spans="1:12" x14ac:dyDescent="0.2">
      <c r="A24" s="37" t="s">
        <v>262</v>
      </c>
      <c r="B24" s="29" t="s">
        <v>19</v>
      </c>
      <c r="C24" s="190">
        <f t="shared" si="2"/>
        <v>1065.55</v>
      </c>
      <c r="D24" s="43">
        <v>0</v>
      </c>
      <c r="E24" s="46">
        <v>5.5E-2</v>
      </c>
      <c r="F24" s="30">
        <v>960.34</v>
      </c>
      <c r="G24" s="31">
        <v>844</v>
      </c>
      <c r="H24" s="47">
        <v>5.4999999999999938E-2</v>
      </c>
      <c r="I24" s="33"/>
      <c r="J24" s="191">
        <v>1010</v>
      </c>
      <c r="K24" s="43">
        <f t="shared" si="3"/>
        <v>0</v>
      </c>
      <c r="L24" s="50"/>
    </row>
    <row r="25" spans="1:12" x14ac:dyDescent="0.2">
      <c r="A25" s="194" t="s">
        <v>263</v>
      </c>
      <c r="B25" s="29" t="s">
        <v>19</v>
      </c>
      <c r="C25" s="190">
        <f t="shared" si="2"/>
        <v>1540.3</v>
      </c>
      <c r="D25" s="43">
        <v>0</v>
      </c>
      <c r="E25" s="46">
        <v>5.5E-2</v>
      </c>
      <c r="F25" s="30">
        <v>1382.63</v>
      </c>
      <c r="G25" s="31">
        <v>1212.8333333333333</v>
      </c>
      <c r="H25" s="47"/>
      <c r="I25" s="33"/>
      <c r="J25" s="191">
        <v>1460</v>
      </c>
      <c r="K25" s="43">
        <f t="shared" si="3"/>
        <v>0</v>
      </c>
      <c r="L25" s="50"/>
    </row>
    <row r="26" spans="1:12" x14ac:dyDescent="0.2">
      <c r="A26" s="195" t="s">
        <v>264</v>
      </c>
      <c r="B26" s="38" t="s">
        <v>19</v>
      </c>
      <c r="C26" s="190">
        <f t="shared" si="2"/>
        <v>696.3</v>
      </c>
      <c r="D26" s="43">
        <v>0</v>
      </c>
      <c r="E26" s="46">
        <v>5.5E-2</v>
      </c>
      <c r="F26" s="39">
        <v>628.94000000000005</v>
      </c>
      <c r="G26" s="40">
        <v>551.70175438596493</v>
      </c>
      <c r="H26" s="47"/>
      <c r="I26" s="33"/>
      <c r="J26" s="191">
        <v>660</v>
      </c>
      <c r="K26" s="43">
        <f t="shared" si="3"/>
        <v>0</v>
      </c>
      <c r="L26" s="50"/>
    </row>
    <row r="27" spans="1:12" x14ac:dyDescent="0.2">
      <c r="A27" s="194" t="s">
        <v>265</v>
      </c>
      <c r="B27" s="29" t="s">
        <v>19</v>
      </c>
      <c r="C27" s="190">
        <f t="shared" si="2"/>
        <v>2468.6999999999998</v>
      </c>
      <c r="D27" s="43">
        <v>0</v>
      </c>
      <c r="E27" s="46">
        <v>5.5E-2</v>
      </c>
      <c r="F27" s="30">
        <v>2216.67</v>
      </c>
      <c r="G27" s="31">
        <v>1944.4473684210527</v>
      </c>
      <c r="H27" s="47"/>
      <c r="I27" s="33"/>
      <c r="J27" s="191">
        <v>2340</v>
      </c>
      <c r="K27" s="43">
        <f t="shared" si="3"/>
        <v>0</v>
      </c>
      <c r="L27" s="50"/>
    </row>
    <row r="28" spans="1:12" x14ac:dyDescent="0.2">
      <c r="A28" s="194" t="s">
        <v>266</v>
      </c>
      <c r="B28" s="29" t="s">
        <v>19</v>
      </c>
      <c r="C28" s="190">
        <f t="shared" si="2"/>
        <v>928.4</v>
      </c>
      <c r="D28" s="43">
        <v>0</v>
      </c>
      <c r="E28" s="46">
        <v>5.5E-2</v>
      </c>
      <c r="F28" s="30">
        <v>834.33</v>
      </c>
      <c r="G28" s="31">
        <v>731.86842105263156</v>
      </c>
      <c r="H28" s="47"/>
      <c r="I28" s="33"/>
      <c r="J28" s="191">
        <v>880</v>
      </c>
      <c r="K28" s="43">
        <f t="shared" si="3"/>
        <v>0</v>
      </c>
      <c r="L28" s="50"/>
    </row>
    <row r="29" spans="1:12" x14ac:dyDescent="0.2">
      <c r="A29" s="37" t="s">
        <v>267</v>
      </c>
      <c r="B29" s="29" t="s">
        <v>19</v>
      </c>
      <c r="C29" s="190">
        <f t="shared" si="2"/>
        <v>1339.85</v>
      </c>
      <c r="D29" s="43">
        <v>0</v>
      </c>
      <c r="E29" s="46">
        <v>5.5E-2</v>
      </c>
      <c r="F29" s="30">
        <v>1200.42</v>
      </c>
      <c r="G29" s="31">
        <v>1055</v>
      </c>
      <c r="H29" s="47">
        <v>5.4999999999999938E-2</v>
      </c>
      <c r="I29" s="33"/>
      <c r="J29" s="191">
        <v>1270</v>
      </c>
      <c r="K29" s="43">
        <f t="shared" si="3"/>
        <v>0</v>
      </c>
      <c r="L29" s="50"/>
    </row>
    <row r="30" spans="1:12" x14ac:dyDescent="0.2">
      <c r="A30" s="37" t="s">
        <v>268</v>
      </c>
      <c r="B30" s="29" t="s">
        <v>19</v>
      </c>
      <c r="C30" s="190">
        <f t="shared" si="2"/>
        <v>1339.85</v>
      </c>
      <c r="D30" s="43">
        <v>0</v>
      </c>
      <c r="E30" s="46">
        <v>5.5E-2</v>
      </c>
      <c r="F30" s="30">
        <v>1200.42</v>
      </c>
      <c r="G30" s="31">
        <v>1055</v>
      </c>
      <c r="H30" s="47">
        <v>5.4999999999999938E-2</v>
      </c>
      <c r="I30" s="33"/>
      <c r="J30" s="191">
        <v>1270</v>
      </c>
      <c r="K30" s="43">
        <f t="shared" si="3"/>
        <v>0</v>
      </c>
      <c r="L30" s="50"/>
    </row>
    <row r="31" spans="1:12" x14ac:dyDescent="0.2">
      <c r="A31" s="37" t="s">
        <v>269</v>
      </c>
      <c r="B31" s="29" t="s">
        <v>19</v>
      </c>
      <c r="C31" s="190">
        <f t="shared" si="2"/>
        <v>1065.55</v>
      </c>
      <c r="D31" s="43">
        <v>0</v>
      </c>
      <c r="E31" s="46">
        <v>5.5E-2</v>
      </c>
      <c r="F31" s="30">
        <v>960.43</v>
      </c>
      <c r="G31" s="31">
        <v>844</v>
      </c>
      <c r="H31" s="47">
        <v>5.4999999999999938E-2</v>
      </c>
      <c r="I31" s="33"/>
      <c r="J31" s="191">
        <v>1010</v>
      </c>
      <c r="K31" s="43">
        <f t="shared" si="3"/>
        <v>0</v>
      </c>
      <c r="L31" s="50"/>
    </row>
    <row r="32" spans="1:12" x14ac:dyDescent="0.2">
      <c r="A32" s="113" t="s">
        <v>270</v>
      </c>
      <c r="B32" s="29" t="s">
        <v>19</v>
      </c>
      <c r="C32" s="190">
        <f t="shared" si="2"/>
        <v>89.674999999999997</v>
      </c>
      <c r="D32" s="43">
        <v>0</v>
      </c>
      <c r="E32" s="46">
        <v>5.5E-2</v>
      </c>
      <c r="F32" s="30">
        <v>80.5</v>
      </c>
      <c r="G32" s="31">
        <v>70.748536319999999</v>
      </c>
      <c r="H32" s="47">
        <v>5.4999999999999938E-2</v>
      </c>
      <c r="I32" s="33"/>
      <c r="J32" s="191">
        <v>85</v>
      </c>
      <c r="K32" s="43">
        <f t="shared" si="3"/>
        <v>0</v>
      </c>
      <c r="L32" s="50"/>
    </row>
    <row r="33" spans="1:12" x14ac:dyDescent="0.2">
      <c r="A33" s="196" t="s">
        <v>271</v>
      </c>
      <c r="B33" s="29" t="s">
        <v>19</v>
      </c>
      <c r="C33" s="190">
        <f t="shared" si="2"/>
        <v>89.674999999999997</v>
      </c>
      <c r="D33" s="43">
        <v>0</v>
      </c>
      <c r="E33" s="46">
        <v>5.5E-2</v>
      </c>
      <c r="F33" s="30">
        <v>80.5</v>
      </c>
      <c r="G33" s="31">
        <v>70.748536319999999</v>
      </c>
      <c r="H33" s="47">
        <v>5.4999999999999938E-2</v>
      </c>
      <c r="I33" s="33"/>
      <c r="J33" s="191">
        <v>85</v>
      </c>
      <c r="K33" s="43">
        <f t="shared" si="3"/>
        <v>0</v>
      </c>
      <c r="L33" s="50"/>
    </row>
    <row r="34" spans="1:12" x14ac:dyDescent="0.2">
      <c r="A34" s="37" t="s">
        <v>272</v>
      </c>
      <c r="B34" s="29" t="s">
        <v>19</v>
      </c>
      <c r="C34" s="190">
        <f t="shared" si="2"/>
        <v>89.674999999999997</v>
      </c>
      <c r="D34" s="43">
        <v>0</v>
      </c>
      <c r="E34" s="46">
        <v>5.5E-2</v>
      </c>
      <c r="F34" s="30">
        <v>80.5</v>
      </c>
      <c r="G34" s="31">
        <v>70.748536319999999</v>
      </c>
      <c r="H34" s="47">
        <v>5.4999999999999938E-2</v>
      </c>
      <c r="I34" s="33"/>
      <c r="J34" s="191">
        <v>85</v>
      </c>
      <c r="K34" s="43">
        <f t="shared" si="3"/>
        <v>0</v>
      </c>
      <c r="L34" s="50"/>
    </row>
    <row r="35" spans="1:12" x14ac:dyDescent="0.2">
      <c r="A35" s="37" t="s">
        <v>273</v>
      </c>
      <c r="B35" s="29" t="s">
        <v>19</v>
      </c>
      <c r="C35" s="190">
        <f t="shared" si="2"/>
        <v>79.125</v>
      </c>
      <c r="D35" s="43">
        <v>0</v>
      </c>
      <c r="E35" s="46">
        <v>5.5E-2</v>
      </c>
      <c r="F35" s="30">
        <v>71.55</v>
      </c>
      <c r="G35" s="31">
        <v>62.887587840000002</v>
      </c>
      <c r="H35" s="47">
        <v>5.4999999999999938E-2</v>
      </c>
      <c r="I35" s="33"/>
      <c r="J35" s="191">
        <v>75</v>
      </c>
      <c r="K35" s="43">
        <f t="shared" si="3"/>
        <v>0</v>
      </c>
      <c r="L35" s="50"/>
    </row>
    <row r="36" spans="1:12" x14ac:dyDescent="0.2">
      <c r="A36" s="113" t="s">
        <v>274</v>
      </c>
      <c r="B36" s="29" t="s">
        <v>19</v>
      </c>
      <c r="C36" s="190">
        <f t="shared" si="2"/>
        <v>89.674999999999997</v>
      </c>
      <c r="D36" s="43">
        <v>0</v>
      </c>
      <c r="E36" s="46">
        <v>5.5E-2</v>
      </c>
      <c r="F36" s="30">
        <v>80.653331404799999</v>
      </c>
      <c r="G36" s="31">
        <v>70.748536319999999</v>
      </c>
      <c r="H36" s="47">
        <v>5.4999999999999938E-2</v>
      </c>
      <c r="I36" s="33"/>
      <c r="J36" s="191">
        <v>85</v>
      </c>
      <c r="K36" s="43">
        <f t="shared" si="3"/>
        <v>0</v>
      </c>
      <c r="L36" s="50"/>
    </row>
    <row r="37" spans="1:12" x14ac:dyDescent="0.2">
      <c r="A37" s="37" t="s">
        <v>275</v>
      </c>
      <c r="B37" s="29" t="s">
        <v>19</v>
      </c>
      <c r="C37" s="190">
        <f t="shared" si="2"/>
        <v>89.674999999999997</v>
      </c>
      <c r="D37" s="43">
        <v>0</v>
      </c>
      <c r="E37" s="46">
        <v>5.5E-2</v>
      </c>
      <c r="F37" s="30">
        <v>80.5</v>
      </c>
      <c r="G37" s="31">
        <v>70.748536319999999</v>
      </c>
      <c r="H37" s="47">
        <v>5.4999999999999938E-2</v>
      </c>
      <c r="I37" s="33"/>
      <c r="J37" s="191">
        <v>85</v>
      </c>
      <c r="K37" s="43">
        <f t="shared" si="3"/>
        <v>0</v>
      </c>
      <c r="L37" s="50"/>
    </row>
    <row r="38" spans="1:12" x14ac:dyDescent="0.2">
      <c r="A38" s="37" t="s">
        <v>276</v>
      </c>
      <c r="B38" s="29" t="s">
        <v>19</v>
      </c>
      <c r="C38" s="190">
        <f t="shared" si="2"/>
        <v>89.674999999999997</v>
      </c>
      <c r="D38" s="43">
        <v>0</v>
      </c>
      <c r="E38" s="46">
        <v>5.5E-2</v>
      </c>
      <c r="F38" s="30">
        <v>80.5</v>
      </c>
      <c r="G38" s="31">
        <v>70.748536319999999</v>
      </c>
      <c r="H38" s="47">
        <v>5.4999999999999938E-2</v>
      </c>
      <c r="I38" s="33"/>
      <c r="J38" s="191">
        <v>85</v>
      </c>
      <c r="K38" s="43">
        <f t="shared" si="3"/>
        <v>0</v>
      </c>
      <c r="L38" s="50"/>
    </row>
    <row r="39" spans="1:12" x14ac:dyDescent="0.2">
      <c r="A39" s="37" t="s">
        <v>277</v>
      </c>
      <c r="B39" s="29" t="s">
        <v>19</v>
      </c>
      <c r="C39" s="190">
        <f t="shared" si="2"/>
        <v>36.924999999999997</v>
      </c>
      <c r="D39" s="43">
        <v>0</v>
      </c>
      <c r="E39" s="46">
        <v>5.5E-2</v>
      </c>
      <c r="F39" s="30">
        <v>34</v>
      </c>
      <c r="G39" s="31">
        <v>28.304519040000002</v>
      </c>
      <c r="H39" s="47">
        <v>5.4999999999999938E-2</v>
      </c>
      <c r="I39" s="33"/>
      <c r="J39" s="197">
        <v>35</v>
      </c>
      <c r="K39" s="43">
        <f t="shared" si="3"/>
        <v>0</v>
      </c>
      <c r="L39" s="50"/>
    </row>
    <row r="40" spans="1:12" x14ac:dyDescent="0.2">
      <c r="A40" s="37" t="s">
        <v>278</v>
      </c>
      <c r="B40" s="29" t="s">
        <v>19</v>
      </c>
      <c r="C40" s="190">
        <f t="shared" si="2"/>
        <v>58.024999999999999</v>
      </c>
      <c r="D40" s="43">
        <v>0</v>
      </c>
      <c r="E40" s="46">
        <v>5.5E-2</v>
      </c>
      <c r="F40" s="30">
        <v>52</v>
      </c>
      <c r="G40" s="31">
        <v>45.614035087719301</v>
      </c>
      <c r="H40" s="47"/>
      <c r="I40" s="33"/>
      <c r="J40" s="191">
        <v>55</v>
      </c>
      <c r="K40" s="43">
        <f t="shared" si="3"/>
        <v>0</v>
      </c>
      <c r="L40" s="50"/>
    </row>
    <row r="41" spans="1:12" x14ac:dyDescent="0.2">
      <c r="A41" s="37" t="s">
        <v>279</v>
      </c>
      <c r="B41" s="29" t="s">
        <v>19</v>
      </c>
      <c r="C41" s="190">
        <f t="shared" si="2"/>
        <v>73.849999999999994</v>
      </c>
      <c r="D41" s="43">
        <v>0</v>
      </c>
      <c r="E41" s="46">
        <v>5.5E-2</v>
      </c>
      <c r="F41" s="30">
        <v>71</v>
      </c>
      <c r="G41" s="31">
        <v>62.280701754385966</v>
      </c>
      <c r="H41" s="47"/>
      <c r="I41" s="33"/>
      <c r="J41" s="191">
        <v>70</v>
      </c>
      <c r="K41" s="43">
        <f t="shared" si="3"/>
        <v>0</v>
      </c>
      <c r="L41" s="50"/>
    </row>
    <row r="42" spans="1:12" x14ac:dyDescent="0.2">
      <c r="A42" s="37" t="s">
        <v>280</v>
      </c>
      <c r="B42" s="29" t="s">
        <v>19</v>
      </c>
      <c r="C42" s="190">
        <f t="shared" si="2"/>
        <v>107.61</v>
      </c>
      <c r="D42" s="43">
        <v>0</v>
      </c>
      <c r="E42" s="46">
        <v>5.5E-2</v>
      </c>
      <c r="F42" s="30">
        <v>102</v>
      </c>
      <c r="G42" s="31">
        <v>89.473684210526315</v>
      </c>
      <c r="H42" s="47"/>
      <c r="I42" s="33"/>
      <c r="J42" s="191">
        <v>102</v>
      </c>
      <c r="K42" s="43">
        <f t="shared" si="3"/>
        <v>0</v>
      </c>
      <c r="L42" s="50"/>
    </row>
    <row r="43" spans="1:12" x14ac:dyDescent="0.2">
      <c r="A43" s="113" t="s">
        <v>281</v>
      </c>
      <c r="B43" s="29" t="s">
        <v>19</v>
      </c>
      <c r="C43" s="190">
        <f t="shared" si="2"/>
        <v>121.325</v>
      </c>
      <c r="D43" s="43">
        <v>0</v>
      </c>
      <c r="E43" s="46">
        <v>5.5E-2</v>
      </c>
      <c r="F43" s="30">
        <v>107</v>
      </c>
      <c r="G43" s="31">
        <v>94.331381759999999</v>
      </c>
      <c r="H43" s="47">
        <v>5.4999999999999938E-2</v>
      </c>
      <c r="I43" s="33"/>
      <c r="J43" s="191">
        <v>115</v>
      </c>
      <c r="K43" s="43">
        <f t="shared" si="3"/>
        <v>0</v>
      </c>
      <c r="L43" s="50"/>
    </row>
    <row r="44" spans="1:12" x14ac:dyDescent="0.2">
      <c r="A44" s="63" t="s">
        <v>282</v>
      </c>
      <c r="B44" s="29" t="s">
        <v>19</v>
      </c>
      <c r="C44" s="190">
        <f t="shared" si="2"/>
        <v>137.15</v>
      </c>
      <c r="D44" s="43">
        <v>0</v>
      </c>
      <c r="E44" s="46">
        <v>5.5E-2</v>
      </c>
      <c r="F44" s="30">
        <v>125.22</v>
      </c>
      <c r="G44" s="31">
        <v>110.05327872000001</v>
      </c>
      <c r="H44" s="47">
        <v>5.4999999999999938E-2</v>
      </c>
      <c r="I44" s="33"/>
      <c r="J44" s="191">
        <v>130</v>
      </c>
      <c r="K44" s="43">
        <f t="shared" si="3"/>
        <v>0</v>
      </c>
      <c r="L44" s="50"/>
    </row>
    <row r="45" spans="1:12" x14ac:dyDescent="0.2">
      <c r="A45" s="63" t="s">
        <v>283</v>
      </c>
      <c r="B45" s="29" t="s">
        <v>19</v>
      </c>
      <c r="C45" s="190">
        <f t="shared" si="2"/>
        <v>158.25</v>
      </c>
      <c r="D45" s="43">
        <v>0</v>
      </c>
      <c r="E45" s="46">
        <v>5.5E-2</v>
      </c>
      <c r="F45" s="30">
        <v>143.11000000000001</v>
      </c>
      <c r="G45" s="31">
        <v>125.77517568</v>
      </c>
      <c r="H45" s="47">
        <v>5.4999999999999938E-2</v>
      </c>
      <c r="I45" s="33"/>
      <c r="J45" s="191">
        <v>150</v>
      </c>
      <c r="K45" s="43">
        <f t="shared" si="3"/>
        <v>0</v>
      </c>
      <c r="L45" s="50"/>
    </row>
    <row r="46" spans="1:12" x14ac:dyDescent="0.2">
      <c r="A46" s="63" t="s">
        <v>284</v>
      </c>
      <c r="B46" s="29" t="s">
        <v>19</v>
      </c>
      <c r="C46" s="190">
        <f t="shared" si="2"/>
        <v>200.45</v>
      </c>
      <c r="D46" s="43">
        <v>0</v>
      </c>
      <c r="E46" s="46">
        <v>5.5E-2</v>
      </c>
      <c r="F46" s="30">
        <v>178.89</v>
      </c>
      <c r="G46" s="31">
        <v>157.21896960000001</v>
      </c>
      <c r="H46" s="47">
        <v>5.4999999999999938E-2</v>
      </c>
      <c r="I46" s="33"/>
      <c r="J46" s="191">
        <v>190</v>
      </c>
      <c r="K46" s="43">
        <f t="shared" si="3"/>
        <v>0</v>
      </c>
      <c r="L46" s="50"/>
    </row>
    <row r="47" spans="1:12" x14ac:dyDescent="0.2">
      <c r="A47" s="113" t="s">
        <v>285</v>
      </c>
      <c r="B47" s="29"/>
      <c r="C47" s="198"/>
      <c r="D47" s="43"/>
      <c r="E47" s="46"/>
      <c r="F47" s="30"/>
      <c r="G47" s="31"/>
      <c r="H47" s="47"/>
      <c r="I47" s="33"/>
      <c r="J47" s="191"/>
      <c r="K47" s="9"/>
      <c r="L47" s="50"/>
    </row>
    <row r="48" spans="1:12" x14ac:dyDescent="0.2">
      <c r="A48" s="194" t="s">
        <v>286</v>
      </c>
      <c r="B48" s="29" t="s">
        <v>19</v>
      </c>
      <c r="C48" s="199" t="s">
        <v>479</v>
      </c>
      <c r="D48" s="43">
        <v>0</v>
      </c>
      <c r="E48" s="46">
        <v>0</v>
      </c>
      <c r="F48" s="30">
        <v>774.59</v>
      </c>
      <c r="G48" s="31">
        <v>679.46491228070181</v>
      </c>
      <c r="H48" s="47"/>
      <c r="I48" s="33"/>
      <c r="J48" s="200" t="s">
        <v>479</v>
      </c>
      <c r="K48" s="43">
        <f>D48*1.05</f>
        <v>0</v>
      </c>
      <c r="L48" s="50"/>
    </row>
    <row r="49" spans="1:14" x14ac:dyDescent="0.2">
      <c r="A49" s="194" t="s">
        <v>287</v>
      </c>
      <c r="B49" s="29" t="s">
        <v>19</v>
      </c>
      <c r="C49" s="199" t="s">
        <v>480</v>
      </c>
      <c r="D49" s="43">
        <v>0</v>
      </c>
      <c r="E49" s="46">
        <v>0</v>
      </c>
      <c r="F49" s="30">
        <v>388.5</v>
      </c>
      <c r="G49" s="31">
        <v>340.78947368421052</v>
      </c>
      <c r="H49" s="47"/>
      <c r="I49" s="33"/>
      <c r="J49" s="200" t="s">
        <v>480</v>
      </c>
      <c r="K49" s="43">
        <f>D49*1.05</f>
        <v>0</v>
      </c>
      <c r="L49" s="50"/>
    </row>
    <row r="50" spans="1:14" x14ac:dyDescent="0.2">
      <c r="A50" s="83" t="s">
        <v>288</v>
      </c>
      <c r="B50" s="29" t="s">
        <v>19</v>
      </c>
      <c r="C50" s="199" t="s">
        <v>481</v>
      </c>
      <c r="D50" s="43">
        <v>0</v>
      </c>
      <c r="E50" s="46">
        <v>0</v>
      </c>
      <c r="F50" s="30">
        <v>1042.47</v>
      </c>
      <c r="G50" s="31">
        <v>914.4473684210526</v>
      </c>
      <c r="H50" s="47"/>
      <c r="I50" s="33"/>
      <c r="J50" s="200" t="s">
        <v>481</v>
      </c>
      <c r="K50" s="43">
        <f>D50*1.05</f>
        <v>0</v>
      </c>
      <c r="L50" s="50"/>
    </row>
    <row r="51" spans="1:14" x14ac:dyDescent="0.2">
      <c r="A51" s="93" t="s">
        <v>289</v>
      </c>
      <c r="B51" s="29" t="s">
        <v>19</v>
      </c>
      <c r="C51" s="201" t="s">
        <v>480</v>
      </c>
      <c r="D51" s="43">
        <v>0</v>
      </c>
      <c r="E51" s="46">
        <v>0</v>
      </c>
      <c r="F51" s="30">
        <v>6.84</v>
      </c>
      <c r="G51" s="31">
        <v>6</v>
      </c>
      <c r="H51" s="47"/>
      <c r="I51" s="33"/>
      <c r="J51" s="202" t="s">
        <v>480</v>
      </c>
      <c r="K51" s="43">
        <f>D51*1.05</f>
        <v>0</v>
      </c>
      <c r="L51" s="50"/>
    </row>
    <row r="52" spans="1:14" x14ac:dyDescent="0.2">
      <c r="A52" s="93"/>
      <c r="B52" s="29"/>
      <c r="C52" s="30"/>
      <c r="D52" s="31"/>
      <c r="E52" s="46"/>
      <c r="F52" s="30"/>
      <c r="G52" s="31"/>
      <c r="H52" s="47"/>
      <c r="I52" s="33"/>
      <c r="J52" s="203"/>
      <c r="K52" s="9"/>
      <c r="L52" s="50"/>
    </row>
    <row r="53" spans="1:14" x14ac:dyDescent="0.25">
      <c r="K53" s="1"/>
      <c r="L53" s="2"/>
      <c r="M53" s="45"/>
      <c r="N53" s="45"/>
    </row>
    <row r="54" spans="1:14" x14ac:dyDescent="0.25">
      <c r="K54" s="1"/>
      <c r="L54" s="2"/>
      <c r="M54" s="45"/>
      <c r="N54" s="45"/>
    </row>
    <row r="55" spans="1:14" x14ac:dyDescent="0.25">
      <c r="K55" s="1"/>
      <c r="L55" s="2"/>
      <c r="M55" s="45"/>
      <c r="N55" s="45"/>
    </row>
    <row r="56" spans="1:14" x14ac:dyDescent="0.25">
      <c r="K56" s="1"/>
      <c r="L56" s="2"/>
      <c r="M56" s="45"/>
      <c r="N56" s="45"/>
    </row>
    <row r="57" spans="1:14" x14ac:dyDescent="0.25">
      <c r="K57" s="1"/>
      <c r="L57" s="2"/>
      <c r="M57" s="45"/>
      <c r="N57" s="45"/>
    </row>
    <row r="58" spans="1:14" x14ac:dyDescent="0.25">
      <c r="K58" s="1"/>
      <c r="L58" s="2"/>
      <c r="M58" s="45"/>
      <c r="N58" s="45"/>
    </row>
    <row r="59" spans="1:14" x14ac:dyDescent="0.25">
      <c r="K59" s="1"/>
      <c r="L59" s="2"/>
      <c r="M59" s="45"/>
      <c r="N59" s="45"/>
    </row>
    <row r="60" spans="1:14" x14ac:dyDescent="0.25">
      <c r="K60" s="1"/>
      <c r="L60" s="2"/>
      <c r="M60" s="45"/>
      <c r="N60" s="45"/>
    </row>
    <row r="61" spans="1:14" x14ac:dyDescent="0.25">
      <c r="K61" s="1"/>
      <c r="L61" s="2"/>
      <c r="M61" s="45"/>
      <c r="N61" s="45"/>
    </row>
    <row r="62" spans="1:14" x14ac:dyDescent="0.25">
      <c r="K62" s="1"/>
      <c r="L62" s="2"/>
      <c r="M62" s="45"/>
      <c r="N62" s="45"/>
    </row>
    <row r="63" spans="1:14" x14ac:dyDescent="0.25">
      <c r="K63" s="1"/>
      <c r="L63" s="2"/>
      <c r="M63" s="45"/>
      <c r="N63" s="45"/>
    </row>
    <row r="64" spans="1:14" x14ac:dyDescent="0.25">
      <c r="K64" s="1"/>
      <c r="L64" s="2"/>
      <c r="M64" s="45"/>
      <c r="N64" s="45"/>
    </row>
    <row r="65" spans="11:14" x14ac:dyDescent="0.25">
      <c r="K65" s="1"/>
      <c r="L65" s="2"/>
      <c r="M65" s="45"/>
      <c r="N65" s="45"/>
    </row>
    <row r="66" spans="11:14" x14ac:dyDescent="0.25">
      <c r="K66" s="1"/>
      <c r="L66" s="2"/>
      <c r="M66" s="45"/>
      <c r="N66" s="45"/>
    </row>
    <row r="67" spans="11:14" x14ac:dyDescent="0.25">
      <c r="K67" s="1"/>
      <c r="L67" s="2"/>
      <c r="M67" s="45"/>
      <c r="N67" s="45"/>
    </row>
    <row r="68" spans="11:14" x14ac:dyDescent="0.25">
      <c r="K68" s="1"/>
      <c r="L68" s="2"/>
      <c r="M68" s="45"/>
      <c r="N68" s="45"/>
    </row>
    <row r="69" spans="11:14" x14ac:dyDescent="0.25">
      <c r="K69" s="1"/>
      <c r="L69" s="2"/>
      <c r="M69" s="45"/>
      <c r="N69" s="45"/>
    </row>
    <row r="70" spans="11:14" x14ac:dyDescent="0.25">
      <c r="K70" s="1"/>
      <c r="L70" s="2"/>
      <c r="M70" s="45"/>
      <c r="N70" s="45"/>
    </row>
    <row r="71" spans="11:14" x14ac:dyDescent="0.25">
      <c r="K71" s="1"/>
      <c r="L71" s="2"/>
      <c r="M71" s="45"/>
      <c r="N71" s="45"/>
    </row>
    <row r="72" spans="11:14" x14ac:dyDescent="0.25">
      <c r="K72" s="1"/>
      <c r="L72" s="2"/>
      <c r="M72" s="45"/>
      <c r="N72" s="45"/>
    </row>
    <row r="73" spans="11:14" x14ac:dyDescent="0.25">
      <c r="K73" s="1"/>
      <c r="L73" s="2"/>
      <c r="M73" s="45"/>
      <c r="N73" s="45"/>
    </row>
    <row r="74" spans="11:14" x14ac:dyDescent="0.25">
      <c r="K74" s="1"/>
      <c r="L74" s="2"/>
      <c r="M74" s="45"/>
      <c r="N74" s="45"/>
    </row>
    <row r="75" spans="11:14" x14ac:dyDescent="0.25">
      <c r="K75" s="1"/>
      <c r="L75" s="2"/>
      <c r="M75" s="45"/>
      <c r="N75" s="45"/>
    </row>
    <row r="76" spans="11:14" x14ac:dyDescent="0.25">
      <c r="K76" s="1"/>
      <c r="L76" s="2"/>
    </row>
    <row r="77" spans="11:14" x14ac:dyDescent="0.25">
      <c r="K77" s="1"/>
      <c r="L77" s="2"/>
      <c r="M77" s="45"/>
      <c r="N77" s="45"/>
    </row>
    <row r="78" spans="11:14" x14ac:dyDescent="0.25">
      <c r="K78" s="1"/>
      <c r="L78" s="2"/>
      <c r="M78" s="45"/>
      <c r="N78" s="45"/>
    </row>
    <row r="79" spans="11:14" x14ac:dyDescent="0.25">
      <c r="K79" s="1"/>
      <c r="L79" s="2"/>
      <c r="M79" s="45"/>
      <c r="N79" s="45"/>
    </row>
    <row r="80" spans="11:14" x14ac:dyDescent="0.25">
      <c r="K80" s="1"/>
      <c r="L80" s="2"/>
      <c r="M80" s="45"/>
      <c r="N80" s="45"/>
    </row>
    <row r="81" spans="11:14" x14ac:dyDescent="0.25">
      <c r="K81" s="1"/>
      <c r="L81" s="2"/>
      <c r="M81" s="45"/>
      <c r="N81" s="45"/>
    </row>
    <row r="82" spans="11:14" x14ac:dyDescent="0.25">
      <c r="K82" s="1"/>
      <c r="L82" s="2"/>
      <c r="M82" s="45"/>
      <c r="N82" s="45"/>
    </row>
    <row r="83" spans="11:14" x14ac:dyDescent="0.25">
      <c r="K83" s="1"/>
      <c r="L83" s="2"/>
      <c r="M83" s="45"/>
      <c r="N83" s="45"/>
    </row>
    <row r="84" spans="11:14" x14ac:dyDescent="0.25">
      <c r="K84" s="1"/>
      <c r="L84" s="2"/>
      <c r="M84" s="45"/>
      <c r="N84" s="45"/>
    </row>
    <row r="85" spans="11:14" x14ac:dyDescent="0.25">
      <c r="K85" s="1"/>
      <c r="L85" s="2"/>
      <c r="M85" s="45"/>
      <c r="N85" s="45"/>
    </row>
    <row r="86" spans="11:14" x14ac:dyDescent="0.25">
      <c r="K86" s="1"/>
      <c r="L86" s="2"/>
      <c r="M86" s="45"/>
      <c r="N86" s="45"/>
    </row>
    <row r="87" spans="11:14" x14ac:dyDescent="0.25">
      <c r="K87" s="1"/>
      <c r="L87" s="2"/>
      <c r="M87" s="45"/>
      <c r="N87" s="45"/>
    </row>
    <row r="88" spans="11:14" x14ac:dyDescent="0.25">
      <c r="K88" s="1"/>
      <c r="L88" s="2"/>
      <c r="M88" s="45"/>
      <c r="N88" s="45"/>
    </row>
    <row r="89" spans="11:14" x14ac:dyDescent="0.25">
      <c r="K89" s="1"/>
      <c r="L89" s="2"/>
      <c r="M89" s="45"/>
      <c r="N89" s="45"/>
    </row>
    <row r="90" spans="11:14" x14ac:dyDescent="0.25">
      <c r="K90" s="1"/>
      <c r="L90" s="2"/>
      <c r="M90" s="45"/>
      <c r="N90" s="45"/>
    </row>
    <row r="91" spans="11:14" x14ac:dyDescent="0.25">
      <c r="K91" s="1"/>
      <c r="L91" s="2"/>
      <c r="M91" s="45"/>
      <c r="N91" s="45"/>
    </row>
    <row r="92" spans="11:14" x14ac:dyDescent="0.25">
      <c r="K92" s="1"/>
      <c r="L92" s="2"/>
      <c r="M92" s="45"/>
      <c r="N92" s="45"/>
    </row>
    <row r="93" spans="11:14" x14ac:dyDescent="0.25">
      <c r="K93" s="1"/>
      <c r="L93" s="2"/>
      <c r="M93" s="45"/>
      <c r="N93" s="45"/>
    </row>
    <row r="94" spans="11:14" x14ac:dyDescent="0.25">
      <c r="K94" s="1"/>
      <c r="L94" s="2"/>
      <c r="M94" s="45"/>
      <c r="N94" s="45"/>
    </row>
    <row r="95" spans="11:14" x14ac:dyDescent="0.25">
      <c r="K95" s="1"/>
      <c r="L95" s="2"/>
      <c r="M95" s="45"/>
      <c r="N95" s="45"/>
    </row>
    <row r="96" spans="11:14" x14ac:dyDescent="0.25">
      <c r="K96" s="1"/>
      <c r="L96" s="2"/>
      <c r="M96" s="45"/>
      <c r="N96" s="45"/>
    </row>
    <row r="97" spans="11:14" x14ac:dyDescent="0.25">
      <c r="K97" s="1"/>
      <c r="L97" s="2"/>
      <c r="M97" s="45"/>
      <c r="N97" s="45"/>
    </row>
    <row r="98" spans="11:14" x14ac:dyDescent="0.25">
      <c r="K98" s="1"/>
      <c r="L98" s="2"/>
      <c r="M98" s="45"/>
      <c r="N98" s="45"/>
    </row>
    <row r="99" spans="11:14" x14ac:dyDescent="0.25">
      <c r="K99" s="1"/>
      <c r="L99" s="2"/>
      <c r="M99" s="45"/>
      <c r="N99" s="45"/>
    </row>
    <row r="100" spans="11:14" x14ac:dyDescent="0.25">
      <c r="K100" s="1"/>
      <c r="L100" s="2"/>
      <c r="M100" s="45"/>
      <c r="N100" s="45"/>
    </row>
    <row r="101" spans="11:14" x14ac:dyDescent="0.25">
      <c r="K101" s="1"/>
      <c r="L101" s="2"/>
      <c r="M101" s="45"/>
      <c r="N101" s="45"/>
    </row>
    <row r="102" spans="11:14" x14ac:dyDescent="0.25">
      <c r="K102" s="1"/>
      <c r="L102" s="2"/>
      <c r="M102" s="45"/>
      <c r="N102" s="45"/>
    </row>
    <row r="103" spans="11:14" x14ac:dyDescent="0.25">
      <c r="K103" s="1"/>
      <c r="L103" s="2"/>
      <c r="M103" s="45"/>
      <c r="N103" s="45"/>
    </row>
    <row r="104" spans="11:14" x14ac:dyDescent="0.25">
      <c r="K104" s="1"/>
      <c r="L104" s="2"/>
      <c r="M104" s="45"/>
      <c r="N104" s="45"/>
    </row>
    <row r="105" spans="11:14" x14ac:dyDescent="0.25">
      <c r="K105" s="1"/>
      <c r="L105" s="2"/>
      <c r="M105" s="45"/>
      <c r="N105" s="45"/>
    </row>
    <row r="106" spans="11:14" x14ac:dyDescent="0.25">
      <c r="K106" s="1"/>
      <c r="L106" s="2"/>
    </row>
    <row r="107" spans="11:14" x14ac:dyDescent="0.25">
      <c r="K107" s="1"/>
      <c r="L107" s="2"/>
      <c r="M107" s="16"/>
      <c r="N107" s="16"/>
    </row>
    <row r="108" spans="11:14" x14ac:dyDescent="0.25">
      <c r="K108" s="1"/>
      <c r="L108" s="2"/>
      <c r="M108" s="16"/>
      <c r="N108" s="16"/>
    </row>
    <row r="109" spans="11:14" x14ac:dyDescent="0.25">
      <c r="K109" s="1"/>
      <c r="L109" s="2"/>
      <c r="M109" s="16"/>
      <c r="N109" s="16"/>
    </row>
    <row r="110" spans="11:14" x14ac:dyDescent="0.25">
      <c r="K110" s="1"/>
      <c r="L110" s="2"/>
      <c r="M110" s="45"/>
      <c r="N110" s="45"/>
    </row>
    <row r="111" spans="11:14" x14ac:dyDescent="0.25">
      <c r="K111" s="1"/>
      <c r="L111" s="2"/>
      <c r="M111" s="45"/>
      <c r="N111" s="45"/>
    </row>
    <row r="112" spans="11:14" x14ac:dyDescent="0.25">
      <c r="K112" s="1"/>
      <c r="L112" s="2"/>
      <c r="M112" s="45"/>
      <c r="N112" s="45"/>
    </row>
    <row r="113" spans="11:14" x14ac:dyDescent="0.25">
      <c r="K113" s="1"/>
      <c r="L113" s="2"/>
      <c r="M113" s="45"/>
      <c r="N113" s="45"/>
    </row>
    <row r="114" spans="11:14" x14ac:dyDescent="0.25">
      <c r="K114" s="1"/>
      <c r="L114" s="2"/>
      <c r="M114" s="45"/>
      <c r="N114" s="45"/>
    </row>
    <row r="115" spans="11:14" x14ac:dyDescent="0.25">
      <c r="K115" s="1"/>
      <c r="L115" s="2"/>
      <c r="M115" s="45"/>
      <c r="N115" s="45"/>
    </row>
    <row r="116" spans="11:14" x14ac:dyDescent="0.25">
      <c r="K116" s="1"/>
      <c r="L116" s="2"/>
      <c r="M116" s="45"/>
      <c r="N116" s="45"/>
    </row>
    <row r="117" spans="11:14" x14ac:dyDescent="0.25">
      <c r="K117" s="1"/>
      <c r="L117" s="2"/>
      <c r="M117" s="45"/>
      <c r="N117" s="45"/>
    </row>
    <row r="118" spans="11:14" x14ac:dyDescent="0.25">
      <c r="K118" s="1"/>
      <c r="L118" s="2"/>
      <c r="M118" s="45"/>
      <c r="N118" s="45"/>
    </row>
    <row r="119" spans="11:14" x14ac:dyDescent="0.25">
      <c r="K119" s="1"/>
      <c r="L119" s="2"/>
      <c r="M119" s="45"/>
      <c r="N119" s="45"/>
    </row>
    <row r="120" spans="11:14" x14ac:dyDescent="0.25">
      <c r="K120" s="1"/>
      <c r="L120" s="2"/>
      <c r="M120" s="45"/>
      <c r="N120" s="45"/>
    </row>
    <row r="121" spans="11:14" x14ac:dyDescent="0.25">
      <c r="K121" s="1"/>
      <c r="L121" s="2"/>
      <c r="M121" s="45"/>
      <c r="N121" s="45"/>
    </row>
    <row r="122" spans="11:14" x14ac:dyDescent="0.25">
      <c r="K122" s="1"/>
      <c r="L122" s="2"/>
      <c r="M122" s="45"/>
      <c r="N122" s="45"/>
    </row>
    <row r="123" spans="11:14" x14ac:dyDescent="0.25">
      <c r="K123" s="1"/>
      <c r="L123" s="2"/>
      <c r="M123" s="45"/>
      <c r="N123" s="45"/>
    </row>
    <row r="124" spans="11:14" x14ac:dyDescent="0.25">
      <c r="K124" s="1"/>
      <c r="L124" s="2"/>
      <c r="M124" s="45"/>
      <c r="N124" s="45"/>
    </row>
    <row r="125" spans="11:14" x14ac:dyDescent="0.25">
      <c r="K125" s="1"/>
      <c r="L125" s="2"/>
      <c r="M125" s="45"/>
      <c r="N125" s="45"/>
    </row>
    <row r="126" spans="11:14" x14ac:dyDescent="0.25">
      <c r="K126" s="1"/>
      <c r="L126" s="2"/>
      <c r="M126" s="45"/>
      <c r="N126" s="45"/>
    </row>
    <row r="127" spans="11:14" x14ac:dyDescent="0.25">
      <c r="K127" s="1"/>
      <c r="L127" s="2"/>
      <c r="M127" s="45"/>
      <c r="N127" s="45"/>
    </row>
    <row r="128" spans="11:14" x14ac:dyDescent="0.25">
      <c r="K128" s="1"/>
      <c r="L128" s="2"/>
      <c r="M128" s="45"/>
      <c r="N128" s="45"/>
    </row>
    <row r="129" spans="11:14" x14ac:dyDescent="0.25">
      <c r="K129" s="1"/>
      <c r="L129" s="2"/>
      <c r="M129" s="45"/>
      <c r="N129" s="45"/>
    </row>
    <row r="130" spans="11:14" x14ac:dyDescent="0.25">
      <c r="K130" s="1"/>
      <c r="L130" s="2"/>
      <c r="M130" s="45"/>
      <c r="N130" s="45"/>
    </row>
    <row r="131" spans="11:14" x14ac:dyDescent="0.25">
      <c r="K131" s="1"/>
      <c r="L131" s="2"/>
      <c r="M131" s="45"/>
      <c r="N131" s="45"/>
    </row>
    <row r="132" spans="11:14" x14ac:dyDescent="0.25">
      <c r="K132" s="1"/>
      <c r="L132" s="2"/>
      <c r="M132" s="45"/>
      <c r="N132" s="45"/>
    </row>
    <row r="133" spans="11:14" x14ac:dyDescent="0.25">
      <c r="K133" s="1"/>
      <c r="L133" s="2"/>
      <c r="M133" s="45"/>
      <c r="N133" s="45"/>
    </row>
    <row r="134" spans="11:14" x14ac:dyDescent="0.25">
      <c r="K134" s="1"/>
      <c r="L134" s="2"/>
      <c r="M134" s="45"/>
      <c r="N134" s="45"/>
    </row>
    <row r="135" spans="11:14" x14ac:dyDescent="0.25">
      <c r="K135" s="1"/>
      <c r="L135" s="2"/>
      <c r="M135" s="45"/>
      <c r="N135" s="45"/>
    </row>
    <row r="136" spans="11:14" x14ac:dyDescent="0.25">
      <c r="K136" s="1"/>
      <c r="L136" s="2"/>
      <c r="M136" s="45"/>
      <c r="N136" s="45"/>
    </row>
    <row r="137" spans="11:14" x14ac:dyDescent="0.25">
      <c r="K137" s="1"/>
      <c r="L137" s="2"/>
      <c r="M137" s="45"/>
      <c r="N137" s="45"/>
    </row>
    <row r="138" spans="11:14" x14ac:dyDescent="0.25">
      <c r="K138" s="1"/>
      <c r="L138" s="2"/>
      <c r="M138" s="45"/>
      <c r="N138" s="45"/>
    </row>
    <row r="139" spans="11:14" x14ac:dyDescent="0.25">
      <c r="K139" s="1"/>
      <c r="L139" s="2"/>
      <c r="M139" s="45"/>
      <c r="N139" s="45"/>
    </row>
    <row r="140" spans="11:14" x14ac:dyDescent="0.25">
      <c r="K140" s="1"/>
      <c r="L140" s="2"/>
      <c r="M140" s="45"/>
      <c r="N140" s="45"/>
    </row>
    <row r="141" spans="11:14" x14ac:dyDescent="0.25">
      <c r="K141" s="1"/>
      <c r="L141" s="2"/>
      <c r="M141" s="45"/>
      <c r="N141" s="45"/>
    </row>
    <row r="142" spans="11:14" x14ac:dyDescent="0.25">
      <c r="K142" s="1"/>
      <c r="L142" s="2"/>
      <c r="M142" s="45"/>
      <c r="N142" s="45"/>
    </row>
    <row r="143" spans="11:14" x14ac:dyDescent="0.25">
      <c r="K143" s="1"/>
      <c r="L143" s="2"/>
      <c r="M143" s="45"/>
      <c r="N143" s="45"/>
    </row>
    <row r="144" spans="11:14" x14ac:dyDescent="0.25">
      <c r="K144" s="1"/>
      <c r="L144" s="2"/>
      <c r="M144" s="45"/>
      <c r="N144" s="45"/>
    </row>
    <row r="145" spans="11:14" x14ac:dyDescent="0.25">
      <c r="K145" s="1"/>
      <c r="L145" s="2"/>
      <c r="M145" s="45"/>
      <c r="N145" s="45"/>
    </row>
    <row r="146" spans="11:14" x14ac:dyDescent="0.25">
      <c r="K146" s="1"/>
      <c r="L146" s="2"/>
      <c r="M146" s="45"/>
      <c r="N146" s="45"/>
    </row>
    <row r="147" spans="11:14" x14ac:dyDescent="0.25">
      <c r="K147" s="1"/>
      <c r="L147" s="2"/>
      <c r="M147" s="45"/>
      <c r="N147" s="45"/>
    </row>
    <row r="148" spans="11:14" x14ac:dyDescent="0.25">
      <c r="K148" s="1"/>
      <c r="L148" s="2"/>
      <c r="M148" s="45"/>
      <c r="N148" s="45"/>
    </row>
    <row r="149" spans="11:14" x14ac:dyDescent="0.25">
      <c r="K149" s="1"/>
      <c r="L149" s="2"/>
      <c r="M149" s="45"/>
      <c r="N149" s="45"/>
    </row>
    <row r="150" spans="11:14" x14ac:dyDescent="0.25">
      <c r="K150" s="1"/>
      <c r="L150" s="2"/>
      <c r="M150" s="45"/>
      <c r="N150" s="45"/>
    </row>
    <row r="151" spans="11:14" x14ac:dyDescent="0.25">
      <c r="K151" s="1"/>
      <c r="L151" s="2"/>
      <c r="M151" s="45"/>
      <c r="N151" s="45"/>
    </row>
    <row r="152" spans="11:14" x14ac:dyDescent="0.25">
      <c r="K152" s="1"/>
      <c r="L152" s="2"/>
      <c r="M152" s="45"/>
      <c r="N152" s="45"/>
    </row>
    <row r="153" spans="11:14" x14ac:dyDescent="0.25">
      <c r="K153" s="1"/>
      <c r="L153" s="2"/>
      <c r="M153" s="45"/>
      <c r="N153" s="45"/>
    </row>
    <row r="154" spans="11:14" x14ac:dyDescent="0.25">
      <c r="K154" s="1"/>
      <c r="L154" s="2"/>
      <c r="M154" s="45"/>
      <c r="N154" s="45"/>
    </row>
    <row r="155" spans="11:14" x14ac:dyDescent="0.25">
      <c r="K155" s="1"/>
      <c r="L155" s="2"/>
      <c r="M155" s="45"/>
      <c r="N155" s="45"/>
    </row>
    <row r="156" spans="11:14" x14ac:dyDescent="0.25">
      <c r="K156" s="1"/>
      <c r="L156" s="2"/>
      <c r="M156" s="45"/>
      <c r="N156" s="45"/>
    </row>
    <row r="157" spans="11:14" x14ac:dyDescent="0.25">
      <c r="K157" s="1"/>
      <c r="L157" s="2"/>
      <c r="M157" s="45"/>
      <c r="N157" s="45"/>
    </row>
    <row r="158" spans="11:14" x14ac:dyDescent="0.25">
      <c r="K158" s="1"/>
      <c r="L158" s="2"/>
      <c r="M158" s="45"/>
      <c r="N158" s="45"/>
    </row>
    <row r="159" spans="11:14" x14ac:dyDescent="0.25">
      <c r="K159" s="1"/>
      <c r="L159" s="2"/>
      <c r="M159" s="45"/>
      <c r="N159" s="45"/>
    </row>
    <row r="160" spans="11:14" x14ac:dyDescent="0.25">
      <c r="K160" s="1"/>
      <c r="L160" s="2"/>
      <c r="M160" s="45"/>
      <c r="N160" s="45"/>
    </row>
    <row r="161" spans="11:14" x14ac:dyDescent="0.25">
      <c r="K161" s="1"/>
      <c r="L161" s="2"/>
      <c r="M161" s="45"/>
      <c r="N161" s="45"/>
    </row>
    <row r="162" spans="11:14" x14ac:dyDescent="0.25">
      <c r="K162" s="1"/>
      <c r="L162" s="2"/>
      <c r="M162" s="45"/>
      <c r="N162" s="45"/>
    </row>
    <row r="163" spans="11:14" x14ac:dyDescent="0.25">
      <c r="K163" s="1"/>
      <c r="L163" s="2"/>
      <c r="M163" s="45"/>
      <c r="N163" s="45"/>
    </row>
    <row r="164" spans="11:14" x14ac:dyDescent="0.25">
      <c r="K164" s="1"/>
      <c r="L164" s="2"/>
      <c r="M164" s="45"/>
      <c r="N164" s="45"/>
    </row>
    <row r="165" spans="11:14" x14ac:dyDescent="0.25">
      <c r="K165" s="1"/>
      <c r="L165" s="2"/>
      <c r="M165" s="45"/>
      <c r="N165" s="45"/>
    </row>
    <row r="166" spans="11:14" x14ac:dyDescent="0.25">
      <c r="K166" s="1"/>
      <c r="L166" s="2"/>
      <c r="M166" s="45"/>
      <c r="N166" s="45"/>
    </row>
    <row r="167" spans="11:14" x14ac:dyDescent="0.25">
      <c r="K167" s="1"/>
      <c r="L167" s="2"/>
      <c r="M167" s="45"/>
      <c r="N167" s="45"/>
    </row>
    <row r="168" spans="11:14" x14ac:dyDescent="0.25">
      <c r="K168" s="1"/>
      <c r="L168" s="2"/>
      <c r="M168" s="45"/>
      <c r="N168" s="45"/>
    </row>
    <row r="169" spans="11:14" x14ac:dyDescent="0.25">
      <c r="K169" s="1"/>
      <c r="L169" s="2"/>
      <c r="M169" s="45"/>
      <c r="N169" s="45"/>
    </row>
    <row r="170" spans="11:14" x14ac:dyDescent="0.25">
      <c r="K170" s="1"/>
      <c r="L170" s="2"/>
      <c r="M170" s="45"/>
      <c r="N170" s="45"/>
    </row>
    <row r="171" spans="11:14" x14ac:dyDescent="0.25">
      <c r="K171" s="1"/>
      <c r="L171" s="2"/>
      <c r="M171" s="45"/>
      <c r="N171" s="45"/>
    </row>
    <row r="172" spans="11:14" x14ac:dyDescent="0.25">
      <c r="K172" s="1"/>
      <c r="L172" s="2"/>
      <c r="M172" s="45"/>
      <c r="N172" s="45"/>
    </row>
    <row r="173" spans="11:14" x14ac:dyDescent="0.25">
      <c r="K173" s="1"/>
      <c r="L173" s="2"/>
      <c r="M173" s="45"/>
      <c r="N173" s="45"/>
    </row>
    <row r="174" spans="11:14" x14ac:dyDescent="0.25">
      <c r="K174" s="1"/>
      <c r="L174" s="2"/>
      <c r="M174" s="45"/>
      <c r="N174" s="45"/>
    </row>
    <row r="175" spans="11:14" x14ac:dyDescent="0.25">
      <c r="K175" s="1"/>
      <c r="L175" s="2"/>
    </row>
    <row r="176" spans="11:14" x14ac:dyDescent="0.25">
      <c r="K176" s="1"/>
      <c r="L176" s="2"/>
      <c r="M176" s="16"/>
      <c r="N176" s="16"/>
    </row>
    <row r="177" spans="11:14" x14ac:dyDescent="0.25">
      <c r="K177" s="1"/>
      <c r="L177" s="2"/>
      <c r="M177" s="16"/>
      <c r="N177" s="16"/>
    </row>
    <row r="178" spans="11:14" x14ac:dyDescent="0.25">
      <c r="K178" s="1"/>
      <c r="L178" s="2"/>
      <c r="M178" s="16"/>
      <c r="N178" s="16"/>
    </row>
    <row r="179" spans="11:14" x14ac:dyDescent="0.25">
      <c r="K179" s="1"/>
      <c r="L179" s="2"/>
      <c r="M179" s="16"/>
      <c r="N179" s="16"/>
    </row>
    <row r="180" spans="11:14" x14ac:dyDescent="0.25">
      <c r="K180" s="1"/>
      <c r="L180" s="2"/>
      <c r="M180" s="45"/>
      <c r="N180" s="45"/>
    </row>
    <row r="181" spans="11:14" x14ac:dyDescent="0.25">
      <c r="K181" s="1"/>
      <c r="L181" s="2"/>
      <c r="M181" s="45"/>
      <c r="N181" s="45"/>
    </row>
    <row r="182" spans="11:14" x14ac:dyDescent="0.25">
      <c r="K182" s="1"/>
      <c r="L182" s="2"/>
      <c r="M182" s="45"/>
      <c r="N182" s="45"/>
    </row>
    <row r="183" spans="11:14" x14ac:dyDescent="0.25">
      <c r="K183" s="1"/>
      <c r="L183" s="2"/>
      <c r="M183" s="155"/>
      <c r="N183" s="155"/>
    </row>
    <row r="184" spans="11:14" x14ac:dyDescent="0.25">
      <c r="K184" s="1"/>
      <c r="L184" s="2"/>
      <c r="M184" s="45"/>
      <c r="N184" s="45"/>
    </row>
    <row r="185" spans="11:14" x14ac:dyDescent="0.25">
      <c r="K185" s="1"/>
      <c r="L185" s="2"/>
      <c r="M185" s="45"/>
      <c r="N185" s="45"/>
    </row>
    <row r="186" spans="11:14" x14ac:dyDescent="0.25">
      <c r="K186" s="1"/>
      <c r="L186" s="2"/>
      <c r="M186" s="45"/>
      <c r="N186" s="45"/>
    </row>
    <row r="187" spans="11:14" x14ac:dyDescent="0.25">
      <c r="K187" s="1"/>
      <c r="L187" s="2"/>
      <c r="M187" s="45"/>
      <c r="N187" s="45"/>
    </row>
    <row r="188" spans="11:14" x14ac:dyDescent="0.25">
      <c r="K188" s="1"/>
      <c r="L188" s="2"/>
      <c r="M188" s="45"/>
      <c r="N188" s="45"/>
    </row>
    <row r="189" spans="11:14" x14ac:dyDescent="0.25">
      <c r="K189" s="1"/>
      <c r="L189" s="2"/>
      <c r="M189" s="45"/>
      <c r="N189" s="45"/>
    </row>
    <row r="190" spans="11:14" x14ac:dyDescent="0.25">
      <c r="K190" s="1"/>
      <c r="L190" s="2"/>
      <c r="M190" s="45"/>
      <c r="N190" s="45"/>
    </row>
    <row r="191" spans="11:14" x14ac:dyDescent="0.25">
      <c r="K191" s="1"/>
      <c r="L191" s="2"/>
      <c r="M191" s="45"/>
      <c r="N191" s="45"/>
    </row>
    <row r="192" spans="11:14" x14ac:dyDescent="0.25">
      <c r="K192" s="1"/>
      <c r="L192" s="2"/>
      <c r="M192" s="45"/>
      <c r="N192" s="45"/>
    </row>
    <row r="193" spans="11:14" x14ac:dyDescent="0.25">
      <c r="M193" s="45"/>
      <c r="N193" s="45"/>
    </row>
    <row r="194" spans="11:14" x14ac:dyDescent="0.25">
      <c r="M194" s="45"/>
      <c r="N194" s="45"/>
    </row>
    <row r="195" spans="11:14" x14ac:dyDescent="0.25">
      <c r="M195" s="45"/>
      <c r="N195" s="45"/>
    </row>
    <row r="196" spans="11:14" x14ac:dyDescent="0.25">
      <c r="M196" s="45"/>
      <c r="N196" s="45"/>
    </row>
    <row r="197" spans="11:14" x14ac:dyDescent="0.25">
      <c r="M197" s="45"/>
      <c r="N197" s="45"/>
    </row>
    <row r="198" spans="11:14" x14ac:dyDescent="0.25">
      <c r="M198" s="45"/>
      <c r="N198" s="45"/>
    </row>
    <row r="199" spans="11:14" x14ac:dyDescent="0.25">
      <c r="M199" s="45"/>
      <c r="N199" s="45"/>
    </row>
    <row r="200" spans="11:14" x14ac:dyDescent="0.25">
      <c r="K200" s="1"/>
      <c r="L200" s="1"/>
      <c r="M200" s="45"/>
      <c r="N200" s="45"/>
    </row>
    <row r="201" spans="11:14" x14ac:dyDescent="0.25">
      <c r="K201" s="1"/>
      <c r="L201" s="1"/>
      <c r="M201" s="45"/>
      <c r="N201" s="45"/>
    </row>
    <row r="202" spans="11:14" x14ac:dyDescent="0.25">
      <c r="K202" s="1"/>
      <c r="L202" s="1"/>
      <c r="M202" s="45"/>
      <c r="N202" s="45"/>
    </row>
    <row r="203" spans="11:14" x14ac:dyDescent="0.25">
      <c r="K203" s="1"/>
      <c r="L203" s="1"/>
      <c r="M203" s="45"/>
      <c r="N203" s="45"/>
    </row>
    <row r="204" spans="11:14" x14ac:dyDescent="0.25">
      <c r="K204" s="1"/>
      <c r="L204" s="1"/>
      <c r="M204" s="45"/>
      <c r="N204" s="45"/>
    </row>
    <row r="205" spans="11:14" x14ac:dyDescent="0.25">
      <c r="K205" s="1"/>
      <c r="L205" s="1"/>
      <c r="M205" s="45"/>
      <c r="N205" s="45"/>
    </row>
    <row r="206" spans="11:14" x14ac:dyDescent="0.25">
      <c r="K206" s="1"/>
      <c r="L206" s="1"/>
      <c r="M206" s="45"/>
      <c r="N206" s="45"/>
    </row>
    <row r="207" spans="11:14" x14ac:dyDescent="0.25">
      <c r="K207" s="1"/>
      <c r="L207" s="1"/>
      <c r="M207" s="45"/>
      <c r="N207" s="45"/>
    </row>
    <row r="208" spans="11:14" x14ac:dyDescent="0.25">
      <c r="K208" s="1"/>
      <c r="L208" s="1"/>
      <c r="M208" s="45"/>
      <c r="N208" s="45"/>
    </row>
    <row r="209" spans="1:14" x14ac:dyDescent="0.25">
      <c r="K209" s="1"/>
      <c r="L209" s="1"/>
      <c r="M209" s="45"/>
      <c r="N209" s="45"/>
    </row>
    <row r="210" spans="1:14" x14ac:dyDescent="0.25">
      <c r="K210" s="1"/>
      <c r="L210" s="1"/>
      <c r="M210" s="45"/>
      <c r="N210" s="45"/>
    </row>
    <row r="211" spans="1:14" x14ac:dyDescent="0.25">
      <c r="K211" s="1"/>
      <c r="L211" s="1"/>
      <c r="M211" s="45"/>
      <c r="N211" s="45"/>
    </row>
    <row r="212" spans="1:14" x14ac:dyDescent="0.25">
      <c r="K212" s="1"/>
      <c r="L212" s="1"/>
      <c r="M212" s="45"/>
      <c r="N212" s="45"/>
    </row>
    <row r="213" spans="1:14" x14ac:dyDescent="0.25">
      <c r="K213" s="1"/>
      <c r="L213" s="1"/>
      <c r="M213" s="45"/>
      <c r="N213" s="45"/>
    </row>
    <row r="214" spans="1:14" x14ac:dyDescent="0.25">
      <c r="K214" s="1"/>
      <c r="L214" s="1"/>
      <c r="M214" s="45"/>
      <c r="N214" s="45"/>
    </row>
    <row r="215" spans="1:14" x14ac:dyDescent="0.25">
      <c r="K215" s="1"/>
      <c r="L215" s="1"/>
      <c r="M215" s="45"/>
      <c r="N215" s="45"/>
    </row>
    <row r="216" spans="1:14" x14ac:dyDescent="0.25">
      <c r="M216" s="45"/>
      <c r="N216" s="45"/>
    </row>
    <row r="217" spans="1:14" x14ac:dyDescent="0.25">
      <c r="M217" s="45"/>
      <c r="N217" s="45"/>
    </row>
    <row r="218" spans="1:14" x14ac:dyDescent="0.25">
      <c r="M218" s="45"/>
      <c r="N218" s="45"/>
    </row>
    <row r="219" spans="1:14" x14ac:dyDescent="0.25">
      <c r="M219" s="45"/>
      <c r="N219" s="45"/>
    </row>
    <row r="220" spans="1:14" x14ac:dyDescent="0.2">
      <c r="A220" s="156"/>
      <c r="B220" s="157"/>
      <c r="C220" s="158"/>
      <c r="D220" s="159"/>
      <c r="E220" s="160"/>
      <c r="F220" s="161"/>
      <c r="G220" s="162"/>
      <c r="H220" s="163"/>
      <c r="I220" s="69"/>
      <c r="J220" s="164"/>
      <c r="K220" s="165"/>
      <c r="L220" s="166"/>
      <c r="M220" s="45"/>
      <c r="N220" s="45"/>
    </row>
    <row r="221" spans="1:14" x14ac:dyDescent="0.25">
      <c r="F221" s="161"/>
      <c r="G221" s="162"/>
      <c r="H221" s="163"/>
      <c r="I221" s="69"/>
      <c r="J221" s="164"/>
      <c r="K221" s="165"/>
      <c r="L221" s="166"/>
      <c r="M221" s="45"/>
      <c r="N221" s="45"/>
    </row>
    <row r="222" spans="1:14" x14ac:dyDescent="0.25">
      <c r="F222" s="167"/>
      <c r="G222" s="168"/>
      <c r="H222" s="169"/>
      <c r="I222" s="69"/>
      <c r="J222" s="164"/>
      <c r="K222" s="165"/>
      <c r="L222" s="166"/>
      <c r="M222" s="45"/>
      <c r="N222" s="45"/>
    </row>
    <row r="223" spans="1:14" x14ac:dyDescent="0.25">
      <c r="F223" s="167"/>
      <c r="G223" s="168"/>
      <c r="H223" s="169"/>
      <c r="I223" s="69"/>
      <c r="J223" s="164"/>
      <c r="K223" s="165"/>
      <c r="L223" s="166"/>
      <c r="M223" s="45"/>
      <c r="N223" s="45"/>
    </row>
    <row r="224" spans="1:14" x14ac:dyDescent="0.25">
      <c r="F224" s="167">
        <v>793.11355200000003</v>
      </c>
      <c r="G224" s="168">
        <v>793.11355200000003</v>
      </c>
      <c r="H224" s="170">
        <v>5.4999999999999938E-2</v>
      </c>
      <c r="I224" s="69"/>
      <c r="J224" s="164"/>
      <c r="K224" s="165"/>
      <c r="L224" s="166"/>
      <c r="M224" s="45"/>
      <c r="N224" s="45"/>
    </row>
    <row r="225" spans="1:14" x14ac:dyDescent="0.25">
      <c r="F225" s="167">
        <v>1268.9816832000001</v>
      </c>
      <c r="G225" s="168">
        <v>1268.9816832000001</v>
      </c>
      <c r="H225" s="170">
        <v>5.4999999999999938E-2</v>
      </c>
      <c r="I225" s="69"/>
      <c r="J225" s="164"/>
      <c r="K225" s="165"/>
      <c r="L225" s="166"/>
      <c r="M225" s="45"/>
      <c r="N225" s="45"/>
    </row>
    <row r="226" spans="1:14" x14ac:dyDescent="0.25">
      <c r="F226" s="167">
        <v>317.24542080000003</v>
      </c>
      <c r="G226" s="168">
        <v>317.24542080000003</v>
      </c>
      <c r="H226" s="170">
        <v>5.4999999999999938E-2</v>
      </c>
      <c r="I226" s="69"/>
      <c r="J226" s="164"/>
      <c r="K226" s="165"/>
      <c r="L226" s="166"/>
      <c r="M226" s="45"/>
      <c r="N226" s="45"/>
    </row>
    <row r="227" spans="1:14" x14ac:dyDescent="0.25">
      <c r="F227" s="167">
        <v>1586.2271040000001</v>
      </c>
      <c r="G227" s="168">
        <v>1586.2271040000001</v>
      </c>
      <c r="H227" s="170">
        <v>5.4999999999999938E-2</v>
      </c>
      <c r="I227" s="69"/>
      <c r="J227" s="164"/>
      <c r="K227" s="165"/>
      <c r="L227" s="166" t="s">
        <v>478</v>
      </c>
      <c r="M227" s="45"/>
      <c r="N227" s="45"/>
    </row>
    <row r="228" spans="1:14" x14ac:dyDescent="0.25">
      <c r="F228" s="167">
        <v>7931.1355199999989</v>
      </c>
      <c r="G228" s="168">
        <v>7931.1355199999989</v>
      </c>
      <c r="H228" s="170">
        <v>5.4999999999999938E-2</v>
      </c>
      <c r="I228" s="69"/>
      <c r="J228" s="164"/>
      <c r="K228" s="165"/>
      <c r="L228" s="166"/>
      <c r="M228" s="45"/>
      <c r="N228" s="45"/>
    </row>
    <row r="229" spans="1:14" x14ac:dyDescent="0.25">
      <c r="F229" s="167">
        <v>4758.6813120000006</v>
      </c>
      <c r="G229" s="168">
        <v>4758.6813120000006</v>
      </c>
      <c r="H229" s="170">
        <v>5.4999999999999938E-2</v>
      </c>
      <c r="I229" s="69"/>
      <c r="J229" s="164"/>
      <c r="K229" s="165"/>
      <c r="L229" s="166"/>
      <c r="M229" s="45"/>
      <c r="N229" s="45"/>
    </row>
    <row r="230" spans="1:14" x14ac:dyDescent="0.25">
      <c r="F230" s="167">
        <v>4758.6813120000006</v>
      </c>
      <c r="G230" s="168">
        <v>4758.6813120000006</v>
      </c>
      <c r="H230" s="170">
        <v>5.4999999999999938E-2</v>
      </c>
      <c r="I230" s="69"/>
      <c r="J230" s="164"/>
      <c r="K230" s="165"/>
      <c r="L230" s="166"/>
      <c r="M230" s="45"/>
      <c r="N230" s="45"/>
    </row>
    <row r="231" spans="1:14" x14ac:dyDescent="0.25">
      <c r="F231" s="167">
        <v>15862.271039999998</v>
      </c>
      <c r="G231" s="168">
        <v>15862.271039999998</v>
      </c>
      <c r="H231" s="170">
        <v>5.4999999999999938E-2</v>
      </c>
      <c r="I231" s="69"/>
      <c r="J231" s="164"/>
      <c r="K231" s="165"/>
      <c r="L231" s="166"/>
      <c r="M231" s="45"/>
      <c r="N231" s="45"/>
    </row>
    <row r="232" spans="1:14" x14ac:dyDescent="0.25">
      <c r="F232" s="171">
        <v>23793.406559999999</v>
      </c>
      <c r="G232" s="172">
        <v>23793.406559999999</v>
      </c>
      <c r="H232" s="173">
        <v>5.4999999999999938E-2</v>
      </c>
      <c r="I232" s="69"/>
      <c r="J232" s="164"/>
      <c r="K232" s="165"/>
      <c r="L232" s="166"/>
      <c r="M232" s="45"/>
      <c r="N232" s="45"/>
    </row>
    <row r="233" spans="1:14" x14ac:dyDescent="0.25">
      <c r="F233" s="158">
        <v>317.24542080000003</v>
      </c>
      <c r="G233" s="159">
        <v>317.24542080000003</v>
      </c>
      <c r="H233" s="174">
        <v>5.4999999999999938E-2</v>
      </c>
      <c r="I233" s="69"/>
      <c r="J233" s="164"/>
      <c r="K233" s="165"/>
      <c r="L233" s="166"/>
      <c r="M233" s="45"/>
      <c r="N233" s="45"/>
    </row>
    <row r="234" spans="1:14" x14ac:dyDescent="0.2">
      <c r="A234" s="156"/>
      <c r="B234" s="157"/>
      <c r="C234" s="158"/>
      <c r="D234" s="159"/>
      <c r="E234" s="160"/>
      <c r="F234" s="158"/>
      <c r="G234" s="159"/>
      <c r="H234" s="160"/>
      <c r="I234" s="69"/>
      <c r="J234" s="164"/>
      <c r="K234" s="165"/>
      <c r="L234" s="166"/>
      <c r="M234" s="45"/>
      <c r="N234" s="45"/>
    </row>
    <row r="235" spans="1:14" ht="23.25" x14ac:dyDescent="0.25">
      <c r="A235" s="983"/>
      <c r="B235" s="983"/>
      <c r="C235" s="983"/>
      <c r="D235" s="983"/>
      <c r="E235" s="983"/>
      <c r="F235" s="983"/>
      <c r="G235" s="983"/>
      <c r="H235" s="983"/>
      <c r="I235" s="175"/>
    </row>
    <row r="236" spans="1:14" x14ac:dyDescent="0.2">
      <c r="A236" s="176"/>
      <c r="B236" s="177"/>
      <c r="C236" s="178"/>
      <c r="D236" s="159"/>
      <c r="E236" s="160"/>
      <c r="F236" s="178"/>
      <c r="G236" s="159"/>
      <c r="H236" s="160"/>
      <c r="I236" s="69"/>
      <c r="J236" s="164"/>
      <c r="K236" s="165"/>
      <c r="L236" s="166"/>
      <c r="M236" s="45"/>
      <c r="N236" s="45"/>
    </row>
    <row r="237" spans="1:14" x14ac:dyDescent="0.2">
      <c r="A237" s="179"/>
      <c r="B237" s="157"/>
      <c r="C237" s="178"/>
      <c r="D237" s="159"/>
      <c r="E237" s="160"/>
      <c r="F237" s="178"/>
      <c r="G237" s="159"/>
      <c r="H237" s="160"/>
      <c r="I237" s="69"/>
      <c r="J237" s="164"/>
      <c r="K237" s="165"/>
      <c r="L237" s="166"/>
      <c r="M237" s="45"/>
      <c r="N237" s="45"/>
    </row>
    <row r="239" spans="1:14" x14ac:dyDescent="0.25">
      <c r="M239" s="16"/>
      <c r="N239" s="16"/>
    </row>
    <row r="240" spans="1:14" x14ac:dyDescent="0.25">
      <c r="M240" s="16"/>
      <c r="N240" s="16"/>
    </row>
    <row r="241" spans="11:14" x14ac:dyDescent="0.25">
      <c r="K241" s="1"/>
      <c r="L241" s="2"/>
      <c r="M241" s="16"/>
      <c r="N241" s="16"/>
    </row>
    <row r="242" spans="11:14" x14ac:dyDescent="0.25">
      <c r="K242" s="1"/>
      <c r="L242" s="2"/>
      <c r="M242" s="16"/>
      <c r="N242" s="16"/>
    </row>
    <row r="243" spans="11:14" x14ac:dyDescent="0.25">
      <c r="K243" s="1"/>
      <c r="L243" s="2"/>
      <c r="M243" s="45"/>
      <c r="N243" s="45"/>
    </row>
    <row r="244" spans="11:14" x14ac:dyDescent="0.25">
      <c r="K244" s="1"/>
      <c r="L244" s="2"/>
      <c r="M244" s="45"/>
      <c r="N244" s="45"/>
    </row>
    <row r="245" spans="11:14" x14ac:dyDescent="0.25">
      <c r="K245" s="1"/>
      <c r="L245" s="2"/>
      <c r="M245" s="45"/>
      <c r="N245" s="45"/>
    </row>
    <row r="246" spans="11:14" x14ac:dyDescent="0.25">
      <c r="K246" s="1"/>
      <c r="L246" s="2"/>
      <c r="M246" s="45"/>
      <c r="N246" s="45"/>
    </row>
    <row r="247" spans="11:14" x14ac:dyDescent="0.25">
      <c r="K247" s="1"/>
      <c r="L247" s="2"/>
      <c r="M247" s="45"/>
      <c r="N247" s="45"/>
    </row>
    <row r="248" spans="11:14" x14ac:dyDescent="0.25">
      <c r="K248" s="1"/>
      <c r="L248" s="2"/>
      <c r="M248" s="45"/>
      <c r="N248" s="45"/>
    </row>
    <row r="249" spans="11:14" x14ac:dyDescent="0.25">
      <c r="K249" s="1"/>
      <c r="L249" s="2"/>
      <c r="M249" s="45"/>
      <c r="N249" s="45"/>
    </row>
    <row r="250" spans="11:14" x14ac:dyDescent="0.25">
      <c r="K250" s="1"/>
      <c r="L250" s="2"/>
      <c r="M250" s="45"/>
      <c r="N250" s="45"/>
    </row>
    <row r="251" spans="11:14" x14ac:dyDescent="0.25">
      <c r="K251" s="1"/>
      <c r="L251" s="2"/>
      <c r="M251" s="45"/>
      <c r="N251" s="45"/>
    </row>
    <row r="252" spans="11:14" x14ac:dyDescent="0.25">
      <c r="K252" s="1"/>
      <c r="L252" s="2"/>
      <c r="M252" s="45"/>
      <c r="N252" s="45"/>
    </row>
    <row r="253" spans="11:14" x14ac:dyDescent="0.25">
      <c r="K253" s="1"/>
      <c r="L253" s="2"/>
      <c r="M253" s="45"/>
      <c r="N253" s="45"/>
    </row>
    <row r="254" spans="11:14" x14ac:dyDescent="0.25">
      <c r="K254" s="1"/>
      <c r="L254" s="2"/>
      <c r="M254" s="45"/>
      <c r="N254" s="45"/>
    </row>
    <row r="255" spans="11:14" x14ac:dyDescent="0.25">
      <c r="K255" s="1"/>
      <c r="L255" s="2"/>
      <c r="M255" s="45"/>
      <c r="N255" s="45"/>
    </row>
    <row r="256" spans="11:14" x14ac:dyDescent="0.25">
      <c r="K256" s="1"/>
      <c r="L256" s="2"/>
      <c r="M256" s="45"/>
      <c r="N256" s="45"/>
    </row>
    <row r="257" spans="11:14" x14ac:dyDescent="0.25">
      <c r="K257" s="1"/>
      <c r="L257" s="2"/>
      <c r="M257" s="45"/>
      <c r="N257" s="45"/>
    </row>
    <row r="258" spans="11:14" x14ac:dyDescent="0.25">
      <c r="K258" s="1"/>
      <c r="L258" s="2"/>
      <c r="M258" s="45"/>
      <c r="N258" s="45"/>
    </row>
    <row r="259" spans="11:14" x14ac:dyDescent="0.25">
      <c r="K259" s="1"/>
      <c r="L259" s="2"/>
      <c r="M259" s="45"/>
      <c r="N259" s="45"/>
    </row>
    <row r="260" spans="11:14" x14ac:dyDescent="0.25">
      <c r="K260" s="1"/>
      <c r="L260" s="2"/>
      <c r="M260" s="45"/>
      <c r="N260" s="45"/>
    </row>
    <row r="261" spans="11:14" x14ac:dyDescent="0.25">
      <c r="K261" s="1"/>
      <c r="L261" s="2"/>
      <c r="M261" s="45"/>
      <c r="N261" s="45"/>
    </row>
    <row r="262" spans="11:14" x14ac:dyDescent="0.25">
      <c r="K262" s="1"/>
      <c r="L262" s="2"/>
      <c r="M262" s="45"/>
      <c r="N262" s="45"/>
    </row>
    <row r="263" spans="11:14" x14ac:dyDescent="0.25">
      <c r="K263" s="1"/>
      <c r="L263" s="2"/>
      <c r="M263" s="45"/>
      <c r="N263" s="45"/>
    </row>
    <row r="264" spans="11:14" x14ac:dyDescent="0.25">
      <c r="K264" s="1"/>
      <c r="L264" s="2"/>
      <c r="M264" s="45"/>
      <c r="N264" s="45"/>
    </row>
    <row r="265" spans="11:14" x14ac:dyDescent="0.25">
      <c r="K265" s="1"/>
      <c r="L265" s="2"/>
      <c r="M265" s="45"/>
      <c r="N265" s="45"/>
    </row>
    <row r="266" spans="11:14" x14ac:dyDescent="0.25">
      <c r="K266" s="1"/>
      <c r="L266" s="2"/>
      <c r="M266" s="45"/>
      <c r="N266" s="45"/>
    </row>
    <row r="267" spans="11:14" x14ac:dyDescent="0.25">
      <c r="K267" s="1"/>
      <c r="L267" s="2"/>
      <c r="M267" s="45"/>
      <c r="N267" s="45"/>
    </row>
    <row r="268" spans="11:14" x14ac:dyDescent="0.25">
      <c r="K268" s="1"/>
      <c r="L268" s="2"/>
      <c r="M268" s="45"/>
      <c r="N268" s="45"/>
    </row>
    <row r="269" spans="11:14" x14ac:dyDescent="0.25">
      <c r="K269" s="1"/>
      <c r="L269" s="2"/>
      <c r="M269" s="45"/>
      <c r="N269" s="45"/>
    </row>
    <row r="270" spans="11:14" x14ac:dyDescent="0.25">
      <c r="K270" s="1"/>
      <c r="L270" s="2"/>
      <c r="M270" s="45"/>
      <c r="N270" s="45"/>
    </row>
    <row r="271" spans="11:14" x14ac:dyDescent="0.25">
      <c r="K271" s="1"/>
      <c r="L271" s="2"/>
      <c r="M271" s="45"/>
      <c r="N271" s="45"/>
    </row>
    <row r="272" spans="11:14" x14ac:dyDescent="0.25">
      <c r="K272" s="1"/>
      <c r="L272" s="2"/>
      <c r="M272" s="45"/>
      <c r="N272" s="45"/>
    </row>
    <row r="273" spans="13:14" x14ac:dyDescent="0.25">
      <c r="M273" s="45"/>
      <c r="N273" s="45"/>
    </row>
    <row r="274" spans="13:14" x14ac:dyDescent="0.25">
      <c r="M274" s="45"/>
      <c r="N274" s="45"/>
    </row>
    <row r="275" spans="13:14" x14ac:dyDescent="0.25">
      <c r="M275" s="45"/>
      <c r="N275" s="45"/>
    </row>
    <row r="276" spans="13:14" x14ac:dyDescent="0.25">
      <c r="M276" s="45"/>
      <c r="N276" s="45"/>
    </row>
    <row r="277" spans="13:14" x14ac:dyDescent="0.25">
      <c r="M277" s="45"/>
      <c r="N277" s="45"/>
    </row>
    <row r="278" spans="13:14" x14ac:dyDescent="0.25">
      <c r="M278" s="45"/>
      <c r="N278" s="45"/>
    </row>
    <row r="279" spans="13:14" x14ac:dyDescent="0.25">
      <c r="M279" s="45"/>
      <c r="N279" s="45"/>
    </row>
    <row r="280" spans="13:14" x14ac:dyDescent="0.25">
      <c r="M280" s="45"/>
      <c r="N280" s="45"/>
    </row>
    <row r="281" spans="13:14" x14ac:dyDescent="0.25">
      <c r="M281" s="45"/>
      <c r="N281" s="45"/>
    </row>
    <row r="282" spans="13:14" x14ac:dyDescent="0.25">
      <c r="M282" s="45"/>
      <c r="N282" s="45"/>
    </row>
    <row r="283" spans="13:14" x14ac:dyDescent="0.25">
      <c r="M283" s="45"/>
      <c r="N283" s="45"/>
    </row>
    <row r="284" spans="13:14" x14ac:dyDescent="0.25">
      <c r="M284" s="45"/>
      <c r="N284" s="45"/>
    </row>
    <row r="286" spans="13:14" x14ac:dyDescent="0.25">
      <c r="M286" s="16"/>
      <c r="N286" s="16"/>
    </row>
    <row r="287" spans="13:14" x14ac:dyDescent="0.25">
      <c r="M287" s="16"/>
      <c r="N287" s="16"/>
    </row>
    <row r="288" spans="13:14" x14ac:dyDescent="0.25">
      <c r="M288" s="16"/>
      <c r="N288" s="16"/>
    </row>
    <row r="289" spans="11:14" x14ac:dyDescent="0.25">
      <c r="K289" s="1"/>
      <c r="L289" s="2"/>
      <c r="M289" s="16"/>
      <c r="N289" s="16"/>
    </row>
    <row r="290" spans="11:14" x14ac:dyDescent="0.25">
      <c r="K290" s="1"/>
      <c r="L290" s="2"/>
      <c r="M290" s="45"/>
      <c r="N290" s="45"/>
    </row>
    <row r="291" spans="11:14" x14ac:dyDescent="0.25">
      <c r="K291" s="1"/>
      <c r="L291" s="2"/>
      <c r="M291" s="45"/>
      <c r="N291" s="45"/>
    </row>
    <row r="292" spans="11:14" x14ac:dyDescent="0.25">
      <c r="K292" s="1"/>
      <c r="L292" s="2"/>
      <c r="M292" s="45"/>
      <c r="N292" s="45"/>
    </row>
    <row r="293" spans="11:14" x14ac:dyDescent="0.25">
      <c r="K293" s="1"/>
      <c r="L293" s="2"/>
      <c r="M293" s="45"/>
      <c r="N293" s="45"/>
    </row>
    <row r="294" spans="11:14" x14ac:dyDescent="0.25">
      <c r="K294" s="1"/>
      <c r="L294" s="2"/>
      <c r="M294" s="45"/>
      <c r="N294" s="45"/>
    </row>
    <row r="295" spans="11:14" x14ac:dyDescent="0.25">
      <c r="K295" s="1"/>
      <c r="L295" s="2"/>
      <c r="M295" s="45"/>
      <c r="N295" s="45"/>
    </row>
    <row r="296" spans="11:14" x14ac:dyDescent="0.25">
      <c r="K296" s="1"/>
      <c r="L296" s="2"/>
      <c r="M296" s="45"/>
      <c r="N296" s="45"/>
    </row>
    <row r="297" spans="11:14" x14ac:dyDescent="0.25">
      <c r="K297" s="1"/>
      <c r="L297" s="2"/>
      <c r="M297" s="45"/>
      <c r="N297" s="45"/>
    </row>
    <row r="298" spans="11:14" x14ac:dyDescent="0.25">
      <c r="K298" s="1"/>
      <c r="L298" s="2"/>
      <c r="M298" s="45"/>
      <c r="N298" s="45"/>
    </row>
    <row r="299" spans="11:14" x14ac:dyDescent="0.25">
      <c r="K299" s="1"/>
      <c r="L299" s="2"/>
      <c r="M299" s="45"/>
      <c r="N299" s="45"/>
    </row>
    <row r="300" spans="11:14" x14ac:dyDescent="0.25">
      <c r="K300" s="1"/>
      <c r="L300" s="2"/>
      <c r="M300" s="45"/>
      <c r="N300" s="45"/>
    </row>
    <row r="301" spans="11:14" x14ac:dyDescent="0.25">
      <c r="K301" s="1"/>
      <c r="L301" s="2"/>
      <c r="M301" s="45"/>
      <c r="N301" s="45"/>
    </row>
    <row r="302" spans="11:14" x14ac:dyDescent="0.25">
      <c r="K302" s="1"/>
      <c r="L302" s="2"/>
      <c r="M302" s="45"/>
      <c r="N302" s="45"/>
    </row>
    <row r="303" spans="11:14" x14ac:dyDescent="0.25">
      <c r="K303" s="1"/>
      <c r="L303" s="2"/>
      <c r="M303" s="45"/>
      <c r="N303" s="45"/>
    </row>
    <row r="304" spans="11:14" x14ac:dyDescent="0.25">
      <c r="K304" s="1"/>
      <c r="L304" s="2"/>
      <c r="M304" s="45"/>
      <c r="N304" s="45"/>
    </row>
    <row r="305" spans="11:14" x14ac:dyDescent="0.25">
      <c r="K305" s="1"/>
      <c r="L305" s="2"/>
      <c r="M305" s="45"/>
      <c r="N305" s="45"/>
    </row>
    <row r="306" spans="11:14" x14ac:dyDescent="0.25">
      <c r="K306" s="1"/>
      <c r="L306" s="2"/>
      <c r="M306" s="45"/>
      <c r="N306" s="45"/>
    </row>
    <row r="307" spans="11:14" x14ac:dyDescent="0.25">
      <c r="K307" s="1"/>
      <c r="L307" s="2"/>
      <c r="M307" s="45"/>
      <c r="N307" s="45"/>
    </row>
    <row r="308" spans="11:14" x14ac:dyDescent="0.25">
      <c r="K308" s="1"/>
      <c r="L308" s="2"/>
      <c r="M308" s="45"/>
      <c r="N308" s="45"/>
    </row>
    <row r="309" spans="11:14" x14ac:dyDescent="0.25">
      <c r="K309" s="1"/>
      <c r="L309" s="2"/>
      <c r="M309" s="45"/>
      <c r="N309" s="45"/>
    </row>
    <row r="310" spans="11:14" x14ac:dyDescent="0.25">
      <c r="K310" s="1"/>
      <c r="L310" s="2"/>
      <c r="M310" s="45"/>
      <c r="N310" s="45"/>
    </row>
    <row r="311" spans="11:14" x14ac:dyDescent="0.25">
      <c r="K311" s="1"/>
      <c r="L311" s="2"/>
      <c r="M311" s="45"/>
      <c r="N311" s="45"/>
    </row>
    <row r="312" spans="11:14" x14ac:dyDescent="0.25">
      <c r="K312" s="1"/>
      <c r="L312" s="2"/>
      <c r="M312" s="45"/>
      <c r="N312" s="45"/>
    </row>
    <row r="313" spans="11:14" x14ac:dyDescent="0.25">
      <c r="K313" s="1"/>
      <c r="L313" s="2"/>
      <c r="M313" s="45"/>
      <c r="N313" s="45"/>
    </row>
    <row r="314" spans="11:14" x14ac:dyDescent="0.25">
      <c r="K314" s="1"/>
      <c r="L314" s="2"/>
      <c r="M314" s="45"/>
      <c r="N314" s="45"/>
    </row>
    <row r="315" spans="11:14" x14ac:dyDescent="0.25">
      <c r="K315" s="1"/>
      <c r="L315" s="2"/>
      <c r="M315" s="45"/>
      <c r="N315" s="45"/>
    </row>
    <row r="316" spans="11:14" x14ac:dyDescent="0.25">
      <c r="K316" s="1"/>
      <c r="L316" s="2"/>
      <c r="M316" s="45"/>
      <c r="N316" s="45"/>
    </row>
    <row r="317" spans="11:14" x14ac:dyDescent="0.25">
      <c r="K317" s="1"/>
      <c r="L317" s="2"/>
      <c r="M317" s="45"/>
      <c r="N317" s="45"/>
    </row>
    <row r="318" spans="11:14" x14ac:dyDescent="0.25">
      <c r="K318" s="1"/>
      <c r="L318" s="2"/>
      <c r="M318" s="45"/>
      <c r="N318" s="45"/>
    </row>
    <row r="319" spans="11:14" x14ac:dyDescent="0.25">
      <c r="K319" s="1"/>
      <c r="L319" s="2"/>
      <c r="M319" s="45"/>
      <c r="N319" s="45"/>
    </row>
    <row r="320" spans="11:14" x14ac:dyDescent="0.25">
      <c r="K320" s="1"/>
      <c r="L320" s="2"/>
      <c r="M320" s="45"/>
      <c r="N320" s="45"/>
    </row>
    <row r="321" spans="11:14" x14ac:dyDescent="0.25">
      <c r="K321" s="1"/>
      <c r="L321" s="2"/>
      <c r="M321" s="45"/>
      <c r="N321" s="45"/>
    </row>
    <row r="322" spans="11:14" x14ac:dyDescent="0.25">
      <c r="K322" s="1"/>
      <c r="L322" s="2"/>
      <c r="M322" s="45"/>
      <c r="N322" s="45"/>
    </row>
    <row r="323" spans="11:14" x14ac:dyDescent="0.25">
      <c r="K323" s="1"/>
      <c r="L323" s="2"/>
    </row>
    <row r="324" spans="11:14" x14ac:dyDescent="0.25">
      <c r="K324" s="1"/>
      <c r="L324" s="2"/>
      <c r="M324" s="16"/>
      <c r="N324" s="16"/>
    </row>
    <row r="325" spans="11:14" x14ac:dyDescent="0.25">
      <c r="K325" s="1"/>
      <c r="L325" s="2"/>
      <c r="M325" s="16"/>
      <c r="N325" s="16"/>
    </row>
    <row r="326" spans="11:14" x14ac:dyDescent="0.25">
      <c r="K326" s="1"/>
      <c r="L326" s="2"/>
      <c r="M326" s="16"/>
      <c r="N326" s="16"/>
    </row>
    <row r="327" spans="11:14" x14ac:dyDescent="0.25">
      <c r="K327" s="1"/>
      <c r="L327" s="2"/>
      <c r="M327" s="16"/>
      <c r="N327" s="16"/>
    </row>
    <row r="328" spans="11:14" x14ac:dyDescent="0.25">
      <c r="K328" s="1"/>
      <c r="L328" s="2"/>
      <c r="M328" s="45"/>
      <c r="N328" s="45"/>
    </row>
    <row r="329" spans="11:14" x14ac:dyDescent="0.25">
      <c r="K329" s="1"/>
      <c r="L329" s="2"/>
      <c r="M329" s="45"/>
      <c r="N329" s="45"/>
    </row>
    <row r="330" spans="11:14" x14ac:dyDescent="0.25">
      <c r="K330" s="1"/>
      <c r="L330" s="2"/>
      <c r="M330" s="45"/>
      <c r="N330" s="45"/>
    </row>
    <row r="331" spans="11:14" x14ac:dyDescent="0.25">
      <c r="K331" s="1"/>
      <c r="L331" s="2"/>
      <c r="M331" s="45"/>
      <c r="N331" s="45"/>
    </row>
    <row r="332" spans="11:14" x14ac:dyDescent="0.25">
      <c r="K332" s="1"/>
      <c r="L332" s="2"/>
      <c r="M332" s="45"/>
      <c r="N332" s="45"/>
    </row>
    <row r="333" spans="11:14" x14ac:dyDescent="0.25">
      <c r="K333" s="1"/>
      <c r="L333" s="2"/>
      <c r="M333" s="45"/>
      <c r="N333" s="45"/>
    </row>
    <row r="334" spans="11:14" x14ac:dyDescent="0.25">
      <c r="K334" s="1"/>
      <c r="L334" s="2"/>
      <c r="M334" s="45"/>
      <c r="N334" s="45"/>
    </row>
    <row r="335" spans="11:14" x14ac:dyDescent="0.25">
      <c r="K335" s="1"/>
      <c r="L335" s="2"/>
      <c r="M335" s="45"/>
      <c r="N335" s="45"/>
    </row>
    <row r="336" spans="11:14" x14ac:dyDescent="0.25">
      <c r="K336" s="1"/>
      <c r="L336" s="2"/>
      <c r="M336" s="45"/>
      <c r="N336" s="45"/>
    </row>
    <row r="337" spans="6:14" x14ac:dyDescent="0.25">
      <c r="M337" s="45"/>
      <c r="N337" s="45"/>
    </row>
    <row r="338" spans="6:14" x14ac:dyDescent="0.25">
      <c r="M338" s="45"/>
      <c r="N338" s="45"/>
    </row>
    <row r="339" spans="6:14" x14ac:dyDescent="0.25">
      <c r="M339" s="45"/>
      <c r="N339" s="45"/>
    </row>
    <row r="340" spans="6:14" x14ac:dyDescent="0.25">
      <c r="M340" s="45"/>
      <c r="N340" s="45"/>
    </row>
    <row r="341" spans="6:14" x14ac:dyDescent="0.25">
      <c r="M341" s="45"/>
      <c r="N341" s="45"/>
    </row>
    <row r="342" spans="6:14" x14ac:dyDescent="0.25">
      <c r="M342" s="45"/>
      <c r="N342" s="45"/>
    </row>
    <row r="343" spans="6:14" x14ac:dyDescent="0.25">
      <c r="M343" s="45"/>
      <c r="N343" s="45"/>
    </row>
    <row r="344" spans="6:14" x14ac:dyDescent="0.25">
      <c r="M344" s="45"/>
      <c r="N344" s="45"/>
    </row>
    <row r="345" spans="6:14" x14ac:dyDescent="0.25">
      <c r="M345" s="45"/>
      <c r="N345" s="45"/>
    </row>
    <row r="346" spans="6:14" x14ac:dyDescent="0.25">
      <c r="M346" s="45"/>
      <c r="N346" s="45"/>
    </row>
    <row r="347" spans="6:14" x14ac:dyDescent="0.25">
      <c r="M347" s="45"/>
      <c r="N347" s="45"/>
    </row>
    <row r="348" spans="6:14" x14ac:dyDescent="0.25">
      <c r="M348" s="45"/>
      <c r="N348" s="45"/>
    </row>
    <row r="349" spans="6:14" x14ac:dyDescent="0.25">
      <c r="M349" s="45"/>
      <c r="N349" s="45"/>
    </row>
    <row r="350" spans="6:14" x14ac:dyDescent="0.25">
      <c r="F350" s="167"/>
      <c r="G350" s="168"/>
      <c r="H350" s="169"/>
      <c r="I350" s="69"/>
      <c r="J350" s="164"/>
      <c r="K350" s="165"/>
      <c r="L350" s="166"/>
      <c r="M350" s="45"/>
      <c r="N350" s="45"/>
    </row>
    <row r="351" spans="6:14" x14ac:dyDescent="0.25">
      <c r="M351" s="45"/>
      <c r="N351" s="45"/>
    </row>
    <row r="352" spans="6:14" x14ac:dyDescent="0.25">
      <c r="M352" s="45"/>
      <c r="N352" s="45"/>
    </row>
    <row r="353" spans="1:14" x14ac:dyDescent="0.25">
      <c r="M353" s="45"/>
      <c r="N353" s="45"/>
    </row>
    <row r="354" spans="1:14" x14ac:dyDescent="0.25">
      <c r="M354" s="45"/>
      <c r="N354" s="45"/>
    </row>
    <row r="355" spans="1:14" x14ac:dyDescent="0.25">
      <c r="M355" s="45"/>
      <c r="N355" s="45"/>
    </row>
    <row r="356" spans="1:14" x14ac:dyDescent="0.25">
      <c r="M356" s="45"/>
      <c r="N356" s="45"/>
    </row>
    <row r="357" spans="1:14" x14ac:dyDescent="0.25">
      <c r="M357" s="45"/>
      <c r="N357" s="45"/>
    </row>
    <row r="358" spans="1:14" x14ac:dyDescent="0.2">
      <c r="A358" s="156"/>
      <c r="B358" s="157"/>
      <c r="C358" s="158"/>
      <c r="D358" s="159"/>
      <c r="E358" s="160"/>
      <c r="F358" s="158"/>
      <c r="G358" s="159"/>
      <c r="H358" s="160"/>
      <c r="I358" s="69"/>
      <c r="J358" s="180"/>
      <c r="K358" s="181"/>
      <c r="L358" s="182"/>
      <c r="M358" s="45"/>
      <c r="N358" s="45"/>
    </row>
    <row r="359" spans="1:14" x14ac:dyDescent="0.2">
      <c r="A359" s="183"/>
      <c r="B359" s="184"/>
      <c r="C359" s="158"/>
      <c r="D359" s="159"/>
      <c r="E359" s="185"/>
      <c r="F359" s="158"/>
      <c r="G359" s="159"/>
      <c r="H359" s="185"/>
      <c r="I359" s="69"/>
      <c r="J359" s="164"/>
      <c r="K359" s="165"/>
      <c r="L359" s="166"/>
      <c r="M359" s="45"/>
      <c r="N359" s="45"/>
    </row>
    <row r="360" spans="1:14" x14ac:dyDescent="0.2">
      <c r="A360" s="183"/>
      <c r="B360" s="184"/>
      <c r="C360" s="158"/>
      <c r="D360" s="159"/>
      <c r="E360" s="185"/>
      <c r="F360" s="158"/>
      <c r="G360" s="159"/>
      <c r="H360" s="185"/>
      <c r="I360" s="69"/>
      <c r="J360" s="164"/>
      <c r="K360" s="165"/>
      <c r="L360" s="166"/>
      <c r="M360" s="45"/>
      <c r="N360" s="45"/>
    </row>
  </sheetData>
  <mergeCells count="10">
    <mergeCell ref="J6:K6"/>
    <mergeCell ref="A235:H235"/>
    <mergeCell ref="C3:E3"/>
    <mergeCell ref="F3:H3"/>
    <mergeCell ref="J3:L3"/>
    <mergeCell ref="C4:E4"/>
    <mergeCell ref="F4:H4"/>
    <mergeCell ref="J4:L4"/>
    <mergeCell ref="C6:D6"/>
    <mergeCell ref="F6:G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O346"/>
  <sheetViews>
    <sheetView topLeftCell="A58" zoomScale="90" workbookViewId="0">
      <selection activeCell="L335" sqref="L335"/>
    </sheetView>
  </sheetViews>
  <sheetFormatPr defaultColWidth="9" defaultRowHeight="15" x14ac:dyDescent="0.25"/>
  <cols>
    <col min="1" max="1" width="59.85546875" customWidth="1"/>
    <col min="2" max="2" width="5.85546875" customWidth="1"/>
    <col min="3" max="4" width="18" style="1" customWidth="1"/>
    <col min="5" max="5" width="18" style="2" customWidth="1"/>
    <col min="6" max="6" width="18" customWidth="1"/>
    <col min="7" max="7" width="19.85546875" customWidth="1"/>
    <col min="8" max="8" width="15.5703125" customWidth="1"/>
    <col min="9" max="9" width="0.140625" hidden="1"/>
    <col min="10" max="10" width="10.7109375" customWidth="1"/>
    <col min="11" max="11" width="12.5703125" style="1" customWidth="1"/>
    <col min="12" max="12" width="12.5703125" style="3" customWidth="1"/>
    <col min="13" max="13" width="12.5703125" style="4" customWidth="1"/>
    <col min="14" max="256" width="10" customWidth="1"/>
  </cols>
  <sheetData>
    <row r="1" spans="1:13" x14ac:dyDescent="0.2">
      <c r="A1" s="114"/>
      <c r="B1" s="115"/>
      <c r="C1" s="87"/>
      <c r="D1" s="40"/>
      <c r="E1" s="41"/>
      <c r="F1" s="30"/>
      <c r="G1" s="31"/>
      <c r="H1" s="47"/>
      <c r="I1" s="33"/>
      <c r="J1" s="33"/>
      <c r="K1" s="42"/>
      <c r="L1" s="43"/>
      <c r="M1" s="50"/>
    </row>
    <row r="2" spans="1:13" x14ac:dyDescent="0.2">
      <c r="A2" s="117" t="s">
        <v>245</v>
      </c>
      <c r="B2" s="29"/>
      <c r="C2" s="30"/>
      <c r="D2" s="31"/>
      <c r="E2" s="46"/>
      <c r="F2" s="30"/>
      <c r="G2" s="31"/>
      <c r="H2" s="47"/>
      <c r="I2" s="33"/>
      <c r="J2" s="33"/>
      <c r="K2" s="51"/>
      <c r="L2" s="9"/>
      <c r="M2" s="10"/>
    </row>
    <row r="3" spans="1:13" x14ac:dyDescent="0.25">
      <c r="A3" s="957" t="s">
        <v>47</v>
      </c>
      <c r="B3" s="957"/>
      <c r="C3" s="957"/>
      <c r="D3" s="957"/>
      <c r="E3" s="957"/>
      <c r="F3" s="957"/>
      <c r="G3" s="957"/>
      <c r="H3" s="957"/>
      <c r="I3" s="11"/>
      <c r="J3" s="11"/>
      <c r="K3" s="77"/>
      <c r="L3" s="78"/>
      <c r="M3" s="79"/>
    </row>
    <row r="4" spans="1:13" x14ac:dyDescent="0.25">
      <c r="A4" s="12" t="s">
        <v>2</v>
      </c>
      <c r="B4" s="13" t="s">
        <v>3</v>
      </c>
      <c r="C4" s="962" t="s">
        <v>4</v>
      </c>
      <c r="D4" s="961"/>
      <c r="E4" s="961"/>
      <c r="F4" s="961" t="s">
        <v>5</v>
      </c>
      <c r="G4" s="961"/>
      <c r="H4" s="961"/>
      <c r="I4" s="15"/>
      <c r="J4" s="15"/>
      <c r="K4" s="959" t="s">
        <v>6</v>
      </c>
      <c r="L4" s="960"/>
      <c r="M4" s="960"/>
    </row>
    <row r="5" spans="1:13" x14ac:dyDescent="0.25">
      <c r="A5" s="12"/>
      <c r="B5" s="13"/>
      <c r="C5" s="961" t="s">
        <v>8</v>
      </c>
      <c r="D5" s="961"/>
      <c r="E5" s="961"/>
      <c r="F5" s="961" t="s">
        <v>7</v>
      </c>
      <c r="G5" s="961"/>
      <c r="H5" s="961"/>
      <c r="I5" s="15"/>
      <c r="J5" s="15"/>
      <c r="K5" s="960" t="s">
        <v>8</v>
      </c>
      <c r="L5" s="960"/>
      <c r="M5" s="960"/>
    </row>
    <row r="6" spans="1:13" x14ac:dyDescent="0.2">
      <c r="A6" s="12"/>
      <c r="B6" s="13"/>
      <c r="C6" s="17" t="s">
        <v>9</v>
      </c>
      <c r="D6" s="18" t="s">
        <v>10</v>
      </c>
      <c r="E6" s="19" t="s">
        <v>11</v>
      </c>
      <c r="F6" s="17" t="s">
        <v>9</v>
      </c>
      <c r="G6" s="18" t="s">
        <v>10</v>
      </c>
      <c r="H6" s="20" t="s">
        <v>11</v>
      </c>
      <c r="I6" s="15"/>
      <c r="J6" s="15"/>
      <c r="K6" s="21" t="s">
        <v>9</v>
      </c>
      <c r="L6" s="22" t="s">
        <v>10</v>
      </c>
      <c r="M6" s="23" t="s">
        <v>11</v>
      </c>
    </row>
    <row r="7" spans="1:13" x14ac:dyDescent="0.2">
      <c r="A7" s="24"/>
      <c r="B7" s="13"/>
      <c r="C7" s="958" t="s">
        <v>12</v>
      </c>
      <c r="D7" s="958"/>
      <c r="E7" s="25"/>
      <c r="F7" s="958" t="s">
        <v>13</v>
      </c>
      <c r="G7" s="958"/>
      <c r="H7" s="26"/>
      <c r="I7" s="15"/>
      <c r="J7" s="15"/>
      <c r="K7" s="963"/>
      <c r="L7" s="963"/>
      <c r="M7" s="27"/>
    </row>
    <row r="8" spans="1:13" x14ac:dyDescent="0.2">
      <c r="A8" s="28" t="s">
        <v>290</v>
      </c>
      <c r="B8" s="29"/>
      <c r="C8" s="30"/>
      <c r="D8" s="31"/>
      <c r="E8" s="32"/>
      <c r="F8" s="30"/>
      <c r="G8" s="31"/>
      <c r="H8" s="32"/>
      <c r="I8" s="33"/>
      <c r="J8" s="33"/>
      <c r="K8" s="34"/>
      <c r="L8" s="35"/>
      <c r="M8" s="60"/>
    </row>
    <row r="9" spans="1:13" x14ac:dyDescent="0.2">
      <c r="A9" s="113"/>
      <c r="B9" s="38"/>
      <c r="C9" s="39"/>
      <c r="D9" s="40"/>
      <c r="E9" s="41"/>
      <c r="F9" s="39"/>
      <c r="G9" s="40"/>
      <c r="H9" s="41"/>
      <c r="I9" s="33"/>
      <c r="J9" s="33"/>
      <c r="K9" s="204"/>
      <c r="L9" s="43"/>
      <c r="M9" s="50"/>
    </row>
    <row r="10" spans="1:13" x14ac:dyDescent="0.2">
      <c r="A10" s="28" t="s">
        <v>291</v>
      </c>
      <c r="B10" s="29"/>
      <c r="C10" s="30"/>
      <c r="D10" s="31"/>
      <c r="E10" s="32"/>
      <c r="F10" s="30"/>
      <c r="G10" s="31"/>
      <c r="H10" s="32"/>
      <c r="I10" s="33"/>
      <c r="J10" s="33"/>
      <c r="K10" s="205"/>
      <c r="L10" s="9"/>
      <c r="M10" s="10"/>
    </row>
    <row r="11" spans="1:13" ht="24" x14ac:dyDescent="0.2">
      <c r="A11" s="37" t="s">
        <v>292</v>
      </c>
      <c r="B11" s="29" t="s">
        <v>19</v>
      </c>
      <c r="C11" s="206">
        <v>95.4</v>
      </c>
      <c r="D11" s="31">
        <v>0</v>
      </c>
      <c r="E11" s="46">
        <v>0.1</v>
      </c>
      <c r="F11" s="134">
        <v>76.826879999999989</v>
      </c>
      <c r="G11" s="31">
        <v>67.391999999999996</v>
      </c>
      <c r="H11" s="32"/>
      <c r="I11" s="33"/>
      <c r="J11" s="33"/>
      <c r="K11" s="74">
        <v>86.73</v>
      </c>
      <c r="L11" s="35">
        <f>D11*1.07</f>
        <v>0</v>
      </c>
      <c r="M11" s="10"/>
    </row>
    <row r="12" spans="1:13" x14ac:dyDescent="0.2">
      <c r="A12" s="37" t="s">
        <v>293</v>
      </c>
      <c r="B12" s="29" t="s">
        <v>19</v>
      </c>
      <c r="C12" s="206">
        <v>293.7</v>
      </c>
      <c r="D12" s="31">
        <v>0</v>
      </c>
      <c r="E12" s="46">
        <v>0</v>
      </c>
      <c r="F12" s="134">
        <v>230.49116999999998</v>
      </c>
      <c r="G12" s="31">
        <v>202.18523684210524</v>
      </c>
      <c r="H12" s="32"/>
      <c r="I12" s="33"/>
      <c r="J12" s="33"/>
      <c r="K12" s="74">
        <v>267</v>
      </c>
      <c r="L12" s="35">
        <f t="shared" ref="L12:L25" si="0">D12*1.07</f>
        <v>0</v>
      </c>
      <c r="M12" s="10"/>
    </row>
    <row r="13" spans="1:13" x14ac:dyDescent="0.2">
      <c r="A13" s="207" t="s">
        <v>294</v>
      </c>
      <c r="B13" s="29"/>
      <c r="C13" s="206"/>
      <c r="D13" s="31"/>
      <c r="E13" s="46">
        <v>0</v>
      </c>
      <c r="F13" s="134"/>
      <c r="G13" s="31"/>
      <c r="H13" s="32"/>
      <c r="I13" s="33"/>
      <c r="J13" s="33"/>
      <c r="K13" s="74"/>
      <c r="L13" s="35"/>
      <c r="M13" s="10"/>
    </row>
    <row r="14" spans="1:13" x14ac:dyDescent="0.2">
      <c r="A14" s="63" t="s">
        <v>295</v>
      </c>
      <c r="B14" s="29" t="s">
        <v>19</v>
      </c>
      <c r="C14" s="206">
        <v>443.16</v>
      </c>
      <c r="D14" s="208">
        <v>0</v>
      </c>
      <c r="E14" s="46">
        <v>0</v>
      </c>
      <c r="F14" s="134"/>
      <c r="G14" s="31"/>
      <c r="H14" s="32"/>
      <c r="I14" s="33"/>
      <c r="J14" s="33"/>
      <c r="K14" s="74">
        <v>402.87</v>
      </c>
      <c r="L14" s="35">
        <f t="shared" si="0"/>
        <v>0</v>
      </c>
      <c r="M14" s="10"/>
    </row>
    <row r="15" spans="1:13" x14ac:dyDescent="0.2">
      <c r="A15" s="63" t="s">
        <v>296</v>
      </c>
      <c r="B15" s="29" t="s">
        <v>19</v>
      </c>
      <c r="C15" s="206">
        <v>600</v>
      </c>
      <c r="D15" s="208">
        <v>0</v>
      </c>
      <c r="E15" s="46">
        <v>0</v>
      </c>
      <c r="F15" s="134"/>
      <c r="G15" s="31"/>
      <c r="H15" s="32"/>
      <c r="I15" s="33"/>
      <c r="J15" s="33"/>
      <c r="K15" s="74">
        <v>545.46</v>
      </c>
      <c r="L15" s="35">
        <f t="shared" si="0"/>
        <v>0</v>
      </c>
      <c r="M15" s="10"/>
    </row>
    <row r="16" spans="1:13" x14ac:dyDescent="0.2">
      <c r="A16" s="63" t="s">
        <v>515</v>
      </c>
      <c r="B16" s="29"/>
      <c r="C16" s="206">
        <v>1086.5</v>
      </c>
      <c r="D16" s="31">
        <v>0</v>
      </c>
      <c r="E16" s="46">
        <v>0</v>
      </c>
      <c r="F16" s="134"/>
      <c r="G16" s="31"/>
      <c r="H16" s="32"/>
      <c r="I16" s="33"/>
      <c r="J16" s="33"/>
      <c r="K16" s="74">
        <v>987.72</v>
      </c>
      <c r="L16" s="125">
        <f>D16*1.07</f>
        <v>0</v>
      </c>
      <c r="M16" s="10"/>
    </row>
    <row r="17" spans="1:13" ht="24" x14ac:dyDescent="0.2">
      <c r="A17" s="63" t="s">
        <v>297</v>
      </c>
      <c r="B17" s="29" t="s">
        <v>19</v>
      </c>
      <c r="C17" s="206">
        <v>1086.5</v>
      </c>
      <c r="D17" s="208">
        <v>0</v>
      </c>
      <c r="E17" s="46">
        <v>0</v>
      </c>
      <c r="F17" s="134"/>
      <c r="G17" s="31"/>
      <c r="H17" s="32"/>
      <c r="I17" s="33"/>
      <c r="J17" s="33"/>
      <c r="K17" s="74">
        <v>987.72</v>
      </c>
      <c r="L17" s="35">
        <f t="shared" si="0"/>
        <v>0</v>
      </c>
      <c r="M17" s="10"/>
    </row>
    <row r="18" spans="1:13" ht="24" x14ac:dyDescent="0.2">
      <c r="A18" s="63" t="s">
        <v>298</v>
      </c>
      <c r="B18" s="29" t="s">
        <v>19</v>
      </c>
      <c r="C18" s="206">
        <v>1236.71</v>
      </c>
      <c r="D18" s="208">
        <v>0</v>
      </c>
      <c r="E18" s="46">
        <v>0</v>
      </c>
      <c r="F18" s="134"/>
      <c r="G18" s="31"/>
      <c r="H18" s="32"/>
      <c r="I18" s="33"/>
      <c r="J18" s="33"/>
      <c r="K18" s="74">
        <v>1124.28</v>
      </c>
      <c r="L18" s="35">
        <f t="shared" si="0"/>
        <v>0</v>
      </c>
      <c r="M18" s="10"/>
    </row>
    <row r="19" spans="1:13" x14ac:dyDescent="0.2">
      <c r="A19" s="63" t="s">
        <v>299</v>
      </c>
      <c r="B19" s="29" t="s">
        <v>19</v>
      </c>
      <c r="C19" s="206">
        <v>2146.85</v>
      </c>
      <c r="D19" s="208">
        <v>0</v>
      </c>
      <c r="E19" s="46">
        <v>0</v>
      </c>
      <c r="F19" s="134"/>
      <c r="G19" s="31"/>
      <c r="H19" s="32"/>
      <c r="I19" s="33"/>
      <c r="J19" s="33"/>
      <c r="K19" s="74">
        <v>1951.68</v>
      </c>
      <c r="L19" s="35">
        <f t="shared" si="0"/>
        <v>0</v>
      </c>
      <c r="M19" s="10"/>
    </row>
    <row r="20" spans="1:13" x14ac:dyDescent="0.2">
      <c r="A20" s="113" t="s">
        <v>300</v>
      </c>
      <c r="B20" s="29"/>
      <c r="C20" s="206"/>
      <c r="D20" s="31"/>
      <c r="E20" s="46">
        <v>0</v>
      </c>
      <c r="F20" s="134"/>
      <c r="G20" s="31"/>
      <c r="H20" s="32"/>
      <c r="I20" s="33"/>
      <c r="J20" s="33"/>
      <c r="K20" s="74"/>
      <c r="L20" s="35"/>
      <c r="M20" s="10"/>
    </row>
    <row r="21" spans="1:13" x14ac:dyDescent="0.2">
      <c r="A21" s="209" t="s">
        <v>301</v>
      </c>
      <c r="B21" s="29" t="s">
        <v>19</v>
      </c>
      <c r="C21" s="206">
        <v>693.7</v>
      </c>
      <c r="D21" s="31">
        <v>0</v>
      </c>
      <c r="E21" s="46">
        <v>0</v>
      </c>
      <c r="F21" s="134"/>
      <c r="G21" s="31"/>
      <c r="H21" s="32"/>
      <c r="I21" s="33"/>
      <c r="J21" s="33"/>
      <c r="K21" s="74">
        <v>630.64</v>
      </c>
      <c r="L21" s="125">
        <f t="shared" si="0"/>
        <v>0</v>
      </c>
      <c r="M21" s="10"/>
    </row>
    <row r="22" spans="1:13" x14ac:dyDescent="0.2">
      <c r="A22" s="113" t="s">
        <v>302</v>
      </c>
      <c r="B22" s="29"/>
      <c r="C22" s="206"/>
      <c r="D22" s="31"/>
      <c r="E22" s="46">
        <v>0</v>
      </c>
      <c r="F22" s="134"/>
      <c r="G22" s="31"/>
      <c r="H22" s="32"/>
      <c r="I22" s="33"/>
      <c r="J22" s="33"/>
      <c r="K22" s="74"/>
      <c r="L22" s="125"/>
      <c r="M22" s="10"/>
    </row>
    <row r="23" spans="1:13" x14ac:dyDescent="0.2">
      <c r="A23" s="63" t="s">
        <v>303</v>
      </c>
      <c r="B23" s="38" t="s">
        <v>19</v>
      </c>
      <c r="C23" s="206">
        <v>129.5</v>
      </c>
      <c r="D23" s="40">
        <v>0</v>
      </c>
      <c r="E23" s="46">
        <v>0</v>
      </c>
      <c r="F23" s="134"/>
      <c r="G23" s="40"/>
      <c r="H23" s="41"/>
      <c r="I23" s="210"/>
      <c r="J23" s="210"/>
      <c r="K23" s="74">
        <v>117.71</v>
      </c>
      <c r="L23" s="125">
        <f t="shared" si="0"/>
        <v>0</v>
      </c>
      <c r="M23" s="10"/>
    </row>
    <row r="24" spans="1:13" x14ac:dyDescent="0.2">
      <c r="A24" s="63" t="s">
        <v>304</v>
      </c>
      <c r="B24" s="38" t="s">
        <v>19</v>
      </c>
      <c r="C24" s="206">
        <v>335.45</v>
      </c>
      <c r="D24" s="40">
        <v>0</v>
      </c>
      <c r="E24" s="46">
        <v>0</v>
      </c>
      <c r="F24" s="134"/>
      <c r="G24" s="40"/>
      <c r="H24" s="41"/>
      <c r="I24" s="210"/>
      <c r="J24" s="210"/>
      <c r="K24" s="74">
        <v>304.95</v>
      </c>
      <c r="L24" s="125">
        <f t="shared" si="0"/>
        <v>0</v>
      </c>
      <c r="M24" s="10"/>
    </row>
    <row r="25" spans="1:13" x14ac:dyDescent="0.2">
      <c r="A25" s="63" t="s">
        <v>516</v>
      </c>
      <c r="B25" s="29"/>
      <c r="C25" s="206">
        <v>41</v>
      </c>
      <c r="D25" s="211">
        <v>0</v>
      </c>
      <c r="E25" s="46">
        <v>0</v>
      </c>
      <c r="F25" s="134"/>
      <c r="G25" s="31"/>
      <c r="H25" s="32"/>
      <c r="I25" s="33"/>
      <c r="J25" s="33"/>
      <c r="K25" s="74">
        <v>37.340000000000003</v>
      </c>
      <c r="L25" s="125">
        <f t="shared" si="0"/>
        <v>0</v>
      </c>
      <c r="M25" s="10"/>
    </row>
    <row r="26" spans="1:13" x14ac:dyDescent="0.2">
      <c r="A26" s="212" t="s">
        <v>305</v>
      </c>
      <c r="B26" s="32" t="s">
        <v>19</v>
      </c>
      <c r="C26" s="213">
        <v>24.83</v>
      </c>
      <c r="D26" s="31">
        <v>0</v>
      </c>
      <c r="E26" s="46">
        <v>0</v>
      </c>
      <c r="F26" s="102"/>
      <c r="G26" s="209"/>
      <c r="H26" s="209"/>
      <c r="I26" s="214"/>
      <c r="J26" s="214"/>
      <c r="K26" s="74">
        <v>22.57</v>
      </c>
      <c r="L26" s="215">
        <f>D26*1.07</f>
        <v>0</v>
      </c>
      <c r="M26" s="10"/>
    </row>
    <row r="27" spans="1:13" x14ac:dyDescent="0.2">
      <c r="A27" s="37"/>
      <c r="B27" s="29"/>
      <c r="C27" s="30"/>
      <c r="D27" s="31"/>
      <c r="E27" s="32"/>
      <c r="F27" s="30"/>
      <c r="G27" s="31"/>
      <c r="H27" s="32"/>
      <c r="I27" s="33"/>
      <c r="J27" s="33"/>
      <c r="K27" s="74"/>
      <c r="L27" s="35"/>
      <c r="M27" s="10"/>
    </row>
    <row r="28" spans="1:13" x14ac:dyDescent="0.2">
      <c r="A28" s="28" t="s">
        <v>306</v>
      </c>
      <c r="B28" s="29"/>
      <c r="C28" s="30"/>
      <c r="D28" s="31"/>
      <c r="E28" s="32"/>
      <c r="F28" s="30"/>
      <c r="G28" s="31"/>
      <c r="H28" s="32"/>
      <c r="I28" s="33"/>
      <c r="J28" s="33"/>
      <c r="K28" s="74"/>
      <c r="L28" s="35"/>
      <c r="M28" s="10"/>
    </row>
    <row r="29" spans="1:13" x14ac:dyDescent="0.2">
      <c r="A29" s="113" t="s">
        <v>307</v>
      </c>
      <c r="B29" s="29"/>
      <c r="C29" s="9"/>
      <c r="D29" s="9"/>
      <c r="E29" s="32"/>
      <c r="F29" s="30">
        <v>675.17307000000005</v>
      </c>
      <c r="G29" s="31">
        <v>592.25707894736843</v>
      </c>
      <c r="H29" s="32"/>
      <c r="I29" s="133"/>
      <c r="J29" s="133"/>
      <c r="K29" s="74"/>
      <c r="L29" s="35"/>
      <c r="M29" s="10"/>
    </row>
    <row r="30" spans="1:13" x14ac:dyDescent="0.2">
      <c r="A30" s="113" t="s">
        <v>308</v>
      </c>
      <c r="B30" s="29" t="s">
        <v>19</v>
      </c>
      <c r="C30" s="146">
        <v>1285</v>
      </c>
      <c r="D30" s="208">
        <v>0</v>
      </c>
      <c r="E30" s="46">
        <v>0</v>
      </c>
      <c r="F30" s="30"/>
      <c r="G30" s="31"/>
      <c r="H30" s="32"/>
      <c r="I30" s="133"/>
      <c r="J30" s="133"/>
      <c r="K30" s="74">
        <v>1167.9000000000001</v>
      </c>
      <c r="L30" s="35">
        <f>D30*1.07</f>
        <v>0</v>
      </c>
      <c r="M30" s="10"/>
    </row>
    <row r="31" spans="1:13" x14ac:dyDescent="0.2">
      <c r="A31" s="63" t="s">
        <v>309</v>
      </c>
      <c r="B31" s="29" t="s">
        <v>19</v>
      </c>
      <c r="C31" s="146">
        <v>1485</v>
      </c>
      <c r="D31" s="208">
        <v>0</v>
      </c>
      <c r="E31" s="46">
        <v>0</v>
      </c>
      <c r="F31" s="30">
        <v>1216.9099799999999</v>
      </c>
      <c r="G31" s="31">
        <v>1067.4648947368421</v>
      </c>
      <c r="H31" s="32"/>
      <c r="I31" s="133"/>
      <c r="J31" s="133"/>
      <c r="K31" s="74">
        <v>1349.71</v>
      </c>
      <c r="L31" s="35">
        <f>D31*1.07</f>
        <v>0</v>
      </c>
      <c r="M31" s="10"/>
    </row>
    <row r="32" spans="1:13" x14ac:dyDescent="0.2">
      <c r="A32" s="63" t="s">
        <v>310</v>
      </c>
      <c r="B32" s="29" t="s">
        <v>19</v>
      </c>
      <c r="C32" s="146">
        <v>175</v>
      </c>
      <c r="D32" s="208">
        <v>0</v>
      </c>
      <c r="E32" s="46">
        <v>0</v>
      </c>
      <c r="F32" s="30">
        <v>131.39333999999999</v>
      </c>
      <c r="G32" s="31">
        <v>115.25731578947368</v>
      </c>
      <c r="H32" s="32"/>
      <c r="I32" s="133"/>
      <c r="J32" s="133"/>
      <c r="K32" s="74">
        <v>159.79</v>
      </c>
      <c r="L32" s="35">
        <f>D32*1.07</f>
        <v>0</v>
      </c>
      <c r="M32" s="10"/>
    </row>
    <row r="33" spans="1:13" x14ac:dyDescent="0.2">
      <c r="A33" s="63" t="s">
        <v>311</v>
      </c>
      <c r="B33" s="29" t="s">
        <v>19</v>
      </c>
      <c r="C33" s="146">
        <v>175</v>
      </c>
      <c r="D33" s="208">
        <v>0</v>
      </c>
      <c r="E33" s="46">
        <v>0</v>
      </c>
      <c r="F33" s="30">
        <v>131.39333999999999</v>
      </c>
      <c r="G33" s="31">
        <v>115.25731578947368</v>
      </c>
      <c r="H33" s="32"/>
      <c r="I33" s="133"/>
      <c r="J33" s="133"/>
      <c r="K33" s="74">
        <v>159.79</v>
      </c>
      <c r="L33" s="35">
        <f>D33*1.07</f>
        <v>0</v>
      </c>
      <c r="M33" s="10"/>
    </row>
    <row r="34" spans="1:13" x14ac:dyDescent="0.2">
      <c r="A34" s="113" t="s">
        <v>312</v>
      </c>
      <c r="B34" s="29"/>
      <c r="C34" s="146"/>
      <c r="D34" s="31"/>
      <c r="E34" s="32"/>
      <c r="F34" s="30"/>
      <c r="G34" s="31"/>
      <c r="H34" s="32"/>
      <c r="I34" s="133"/>
      <c r="J34" s="133"/>
      <c r="K34" s="74"/>
      <c r="L34" s="35"/>
      <c r="M34" s="10"/>
    </row>
    <row r="35" spans="1:13" x14ac:dyDescent="0.2">
      <c r="A35" s="63" t="s">
        <v>313</v>
      </c>
      <c r="B35" s="29" t="s">
        <v>19</v>
      </c>
      <c r="C35" s="146">
        <v>175</v>
      </c>
      <c r="D35" s="208">
        <v>0</v>
      </c>
      <c r="E35" s="46">
        <v>0</v>
      </c>
      <c r="F35" s="30">
        <v>131.39333999999999</v>
      </c>
      <c r="G35" s="31">
        <v>115.25731578947368</v>
      </c>
      <c r="H35" s="32"/>
      <c r="I35" s="133"/>
      <c r="J35" s="133"/>
      <c r="K35" s="74">
        <v>159.79</v>
      </c>
      <c r="L35" s="35">
        <f>D35*1.07</f>
        <v>0</v>
      </c>
      <c r="M35" s="10"/>
    </row>
    <row r="36" spans="1:13" x14ac:dyDescent="0.2">
      <c r="A36" s="63" t="s">
        <v>314</v>
      </c>
      <c r="B36" s="29" t="s">
        <v>19</v>
      </c>
      <c r="C36" s="146">
        <v>1485</v>
      </c>
      <c r="D36" s="208">
        <v>0</v>
      </c>
      <c r="E36" s="46">
        <v>0</v>
      </c>
      <c r="F36" s="30">
        <v>1216.9099799999999</v>
      </c>
      <c r="G36" s="31">
        <v>1067.4648947368421</v>
      </c>
      <c r="H36" s="32"/>
      <c r="I36" s="133"/>
      <c r="J36" s="133"/>
      <c r="K36" s="74">
        <v>1349.71</v>
      </c>
      <c r="L36" s="35">
        <f>D36*1.07</f>
        <v>0</v>
      </c>
      <c r="M36" s="10"/>
    </row>
    <row r="37" spans="1:13" x14ac:dyDescent="0.2">
      <c r="A37" s="113" t="s">
        <v>315</v>
      </c>
      <c r="B37" s="29" t="s">
        <v>19</v>
      </c>
      <c r="C37" s="146"/>
      <c r="D37" s="208"/>
      <c r="E37" s="32"/>
      <c r="F37" s="30">
        <v>960.18858</v>
      </c>
      <c r="G37" s="31">
        <v>842.27068421052638</v>
      </c>
      <c r="H37" s="32"/>
      <c r="I37" s="133"/>
      <c r="J37" s="133"/>
      <c r="K37" s="74"/>
      <c r="L37" s="35"/>
      <c r="M37" s="10"/>
    </row>
    <row r="38" spans="1:13" x14ac:dyDescent="0.2">
      <c r="A38" s="113" t="s">
        <v>316</v>
      </c>
      <c r="B38" s="29"/>
      <c r="C38" s="146">
        <v>1285</v>
      </c>
      <c r="D38" s="208">
        <v>0</v>
      </c>
      <c r="E38" s="46">
        <v>0</v>
      </c>
      <c r="F38" s="30"/>
      <c r="G38" s="31"/>
      <c r="H38" s="32"/>
      <c r="I38" s="133"/>
      <c r="J38" s="133"/>
      <c r="K38" s="74">
        <v>1167.9000000000001</v>
      </c>
      <c r="L38" s="35">
        <f t="shared" ref="L38:L43" si="1">D38*1.07</f>
        <v>0</v>
      </c>
      <c r="M38" s="10"/>
    </row>
    <row r="39" spans="1:13" x14ac:dyDescent="0.2">
      <c r="A39" s="63" t="s">
        <v>317</v>
      </c>
      <c r="B39" s="29" t="s">
        <v>19</v>
      </c>
      <c r="C39" s="146">
        <v>1485</v>
      </c>
      <c r="D39" s="208">
        <v>0</v>
      </c>
      <c r="E39" s="46">
        <v>0</v>
      </c>
      <c r="F39" s="30">
        <v>1216.9099799999999</v>
      </c>
      <c r="G39" s="31">
        <v>1067.4648947368421</v>
      </c>
      <c r="H39" s="32"/>
      <c r="I39" s="133"/>
      <c r="J39" s="133"/>
      <c r="K39" s="74">
        <v>1349.71</v>
      </c>
      <c r="L39" s="35">
        <f t="shared" si="1"/>
        <v>0</v>
      </c>
      <c r="M39" s="10"/>
    </row>
    <row r="40" spans="1:13" x14ac:dyDescent="0.2">
      <c r="A40" s="63" t="s">
        <v>318</v>
      </c>
      <c r="B40" s="29" t="s">
        <v>19</v>
      </c>
      <c r="C40" s="146">
        <v>2008</v>
      </c>
      <c r="D40" s="208">
        <v>0</v>
      </c>
      <c r="E40" s="46">
        <v>0</v>
      </c>
      <c r="F40" s="30">
        <v>1499.91426</v>
      </c>
      <c r="G40" s="31">
        <v>1315.7142631578947</v>
      </c>
      <c r="H40" s="32"/>
      <c r="I40" s="133"/>
      <c r="J40" s="133"/>
      <c r="K40" s="74">
        <v>1825.55</v>
      </c>
      <c r="L40" s="35">
        <f t="shared" si="1"/>
        <v>0</v>
      </c>
      <c r="M40" s="10"/>
    </row>
    <row r="41" spans="1:13" x14ac:dyDescent="0.2">
      <c r="A41" s="63" t="s">
        <v>319</v>
      </c>
      <c r="B41" s="29" t="s">
        <v>19</v>
      </c>
      <c r="C41" s="146">
        <v>846.6</v>
      </c>
      <c r="D41" s="208">
        <v>0</v>
      </c>
      <c r="E41" s="46">
        <v>0</v>
      </c>
      <c r="F41" s="30">
        <v>632.72663999999997</v>
      </c>
      <c r="G41" s="31">
        <v>555.02336842105262</v>
      </c>
      <c r="H41" s="32"/>
      <c r="I41" s="133"/>
      <c r="J41" s="133"/>
      <c r="K41" s="74">
        <v>769.6</v>
      </c>
      <c r="L41" s="35">
        <f t="shared" si="1"/>
        <v>0</v>
      </c>
      <c r="M41" s="10"/>
    </row>
    <row r="42" spans="1:13" x14ac:dyDescent="0.2">
      <c r="A42" s="63" t="s">
        <v>320</v>
      </c>
      <c r="B42" s="29" t="s">
        <v>19</v>
      </c>
      <c r="C42" s="146">
        <v>811.4</v>
      </c>
      <c r="D42" s="208">
        <v>0</v>
      </c>
      <c r="E42" s="46">
        <v>0</v>
      </c>
      <c r="F42" s="30">
        <v>606.43322999999998</v>
      </c>
      <c r="G42" s="31">
        <v>531.95897368421049</v>
      </c>
      <c r="H42" s="32"/>
      <c r="I42" s="133"/>
      <c r="J42" s="133"/>
      <c r="K42" s="74">
        <v>737.67</v>
      </c>
      <c r="L42" s="35">
        <f t="shared" si="1"/>
        <v>0</v>
      </c>
      <c r="M42" s="10"/>
    </row>
    <row r="43" spans="1:13" x14ac:dyDescent="0.2">
      <c r="A43" s="63" t="s">
        <v>321</v>
      </c>
      <c r="B43" s="29" t="s">
        <v>19</v>
      </c>
      <c r="C43" s="146">
        <v>175</v>
      </c>
      <c r="D43" s="208">
        <v>0</v>
      </c>
      <c r="E43" s="46">
        <v>0</v>
      </c>
      <c r="F43" s="30">
        <v>131.39333999999999</v>
      </c>
      <c r="G43" s="31">
        <v>115.25731578947368</v>
      </c>
      <c r="H43" s="32"/>
      <c r="I43" s="133"/>
      <c r="J43" s="133"/>
      <c r="K43" s="74">
        <v>159.79</v>
      </c>
      <c r="L43" s="35">
        <f t="shared" si="1"/>
        <v>0</v>
      </c>
      <c r="M43" s="10"/>
    </row>
    <row r="44" spans="1:13" x14ac:dyDescent="0.2">
      <c r="A44" s="113" t="s">
        <v>322</v>
      </c>
      <c r="B44" s="29" t="s">
        <v>19</v>
      </c>
      <c r="C44" s="206"/>
      <c r="D44" s="208"/>
      <c r="E44" s="32"/>
      <c r="F44" s="134">
        <v>960.18858</v>
      </c>
      <c r="G44" s="31">
        <v>842.27068421052638</v>
      </c>
      <c r="H44" s="32"/>
      <c r="I44" s="133"/>
      <c r="J44" s="133"/>
      <c r="K44" s="74"/>
      <c r="L44" s="35"/>
      <c r="M44" s="10"/>
    </row>
    <row r="45" spans="1:13" x14ac:dyDescent="0.2">
      <c r="A45" s="113" t="s">
        <v>316</v>
      </c>
      <c r="B45" s="29"/>
      <c r="C45" s="146">
        <v>1285</v>
      </c>
      <c r="D45" s="208">
        <v>0</v>
      </c>
      <c r="E45" s="46">
        <v>0</v>
      </c>
      <c r="F45" s="30"/>
      <c r="G45" s="31"/>
      <c r="H45" s="32"/>
      <c r="I45" s="133"/>
      <c r="J45" s="133"/>
      <c r="K45" s="74">
        <v>1167.9000000000001</v>
      </c>
      <c r="L45" s="35">
        <f>D45*1.07</f>
        <v>0</v>
      </c>
      <c r="M45" s="10"/>
    </row>
    <row r="46" spans="1:13" x14ac:dyDescent="0.2">
      <c r="A46" s="63" t="s">
        <v>323</v>
      </c>
      <c r="B46" s="29" t="s">
        <v>19</v>
      </c>
      <c r="C46" s="146">
        <v>1485</v>
      </c>
      <c r="D46" s="208">
        <v>0</v>
      </c>
      <c r="E46" s="46">
        <v>0</v>
      </c>
      <c r="F46" s="30">
        <v>1216.9099799999999</v>
      </c>
      <c r="G46" s="31">
        <v>1067.4648947368421</v>
      </c>
      <c r="H46" s="32"/>
      <c r="I46" s="133"/>
      <c r="J46" s="133"/>
      <c r="K46" s="74">
        <v>1349.71</v>
      </c>
      <c r="L46" s="35">
        <f>D46*1.07</f>
        <v>0</v>
      </c>
      <c r="M46" s="10"/>
    </row>
    <row r="47" spans="1:13" x14ac:dyDescent="0.2">
      <c r="A47" s="63" t="s">
        <v>324</v>
      </c>
      <c r="B47" s="29" t="s">
        <v>19</v>
      </c>
      <c r="C47" s="206">
        <v>505.85</v>
      </c>
      <c r="D47" s="208">
        <v>0</v>
      </c>
      <c r="E47" s="46">
        <v>0</v>
      </c>
      <c r="F47" s="134">
        <v>378.00594000000001</v>
      </c>
      <c r="G47" s="31">
        <v>331.58415789473679</v>
      </c>
      <c r="H47" s="32"/>
      <c r="I47" s="133"/>
      <c r="J47" s="133"/>
      <c r="K47" s="74">
        <v>459.86</v>
      </c>
      <c r="L47" s="35">
        <f>D47*1.07</f>
        <v>0</v>
      </c>
      <c r="M47" s="10"/>
    </row>
    <row r="48" spans="1:13" x14ac:dyDescent="0.2">
      <c r="A48" s="63" t="s">
        <v>325</v>
      </c>
      <c r="B48" s="29" t="s">
        <v>19</v>
      </c>
      <c r="C48" s="146">
        <v>175</v>
      </c>
      <c r="D48" s="208">
        <v>0</v>
      </c>
      <c r="E48" s="46">
        <v>0</v>
      </c>
      <c r="F48" s="30">
        <v>131.39333999999999</v>
      </c>
      <c r="G48" s="31">
        <v>115.25731578947368</v>
      </c>
      <c r="H48" s="32"/>
      <c r="I48" s="133"/>
      <c r="J48" s="133"/>
      <c r="K48" s="74">
        <v>159.79</v>
      </c>
      <c r="L48" s="35">
        <f>D48*1.07</f>
        <v>0</v>
      </c>
      <c r="M48" s="10"/>
    </row>
    <row r="49" spans="1:13" x14ac:dyDescent="0.2">
      <c r="A49" s="131" t="s">
        <v>517</v>
      </c>
      <c r="B49" s="29" t="s">
        <v>19</v>
      </c>
      <c r="C49" s="206"/>
      <c r="D49" s="208"/>
      <c r="E49" s="32"/>
      <c r="F49" s="134">
        <v>367.89713999999998</v>
      </c>
      <c r="G49" s="31">
        <v>322.71678947368423</v>
      </c>
      <c r="H49" s="32"/>
      <c r="I49" s="133"/>
      <c r="J49" s="133"/>
      <c r="K49" s="74"/>
      <c r="L49" s="35"/>
      <c r="M49" s="10"/>
    </row>
    <row r="50" spans="1:13" x14ac:dyDescent="0.2">
      <c r="A50" s="131" t="s">
        <v>316</v>
      </c>
      <c r="B50" s="29"/>
      <c r="C50" s="146">
        <v>1285</v>
      </c>
      <c r="D50" s="208">
        <v>0</v>
      </c>
      <c r="E50" s="46">
        <v>0</v>
      </c>
      <c r="F50" s="30"/>
      <c r="G50" s="31"/>
      <c r="H50" s="32"/>
      <c r="I50" s="133"/>
      <c r="J50" s="133"/>
      <c r="K50" s="74">
        <v>1167.9000000000001</v>
      </c>
      <c r="L50" s="35">
        <f>D50*1.07</f>
        <v>0</v>
      </c>
      <c r="M50" s="10"/>
    </row>
    <row r="51" spans="1:13" x14ac:dyDescent="0.2">
      <c r="A51" s="63" t="s">
        <v>317</v>
      </c>
      <c r="B51" s="29" t="s">
        <v>19</v>
      </c>
      <c r="C51" s="146">
        <v>1485</v>
      </c>
      <c r="D51" s="208">
        <v>0</v>
      </c>
      <c r="E51" s="46">
        <v>0</v>
      </c>
      <c r="F51" s="30">
        <v>1216.9099799999999</v>
      </c>
      <c r="G51" s="31">
        <v>1067.4648947368421</v>
      </c>
      <c r="H51" s="32"/>
      <c r="I51" s="133"/>
      <c r="J51" s="133"/>
      <c r="K51" s="74">
        <v>1349.71</v>
      </c>
      <c r="L51" s="35">
        <f>D51*1.07</f>
        <v>0</v>
      </c>
      <c r="M51" s="10"/>
    </row>
    <row r="52" spans="1:13" x14ac:dyDescent="0.2">
      <c r="A52" s="63" t="s">
        <v>326</v>
      </c>
      <c r="B52" s="29" t="s">
        <v>19</v>
      </c>
      <c r="C52" s="146">
        <v>175</v>
      </c>
      <c r="D52" s="208">
        <v>0</v>
      </c>
      <c r="E52" s="46">
        <v>0</v>
      </c>
      <c r="F52" s="30">
        <v>131.39333999999999</v>
      </c>
      <c r="G52" s="31">
        <v>115.25731578947368</v>
      </c>
      <c r="H52" s="32"/>
      <c r="I52" s="133"/>
      <c r="J52" s="133"/>
      <c r="K52" s="74">
        <v>159.79</v>
      </c>
      <c r="L52" s="35">
        <f>D52*1.07</f>
        <v>0</v>
      </c>
      <c r="M52" s="10"/>
    </row>
    <row r="53" spans="1:13" x14ac:dyDescent="0.2">
      <c r="A53" s="63" t="s">
        <v>327</v>
      </c>
      <c r="B53" s="29" t="s">
        <v>19</v>
      </c>
      <c r="C53" s="206">
        <v>2199.85</v>
      </c>
      <c r="D53" s="208">
        <v>0</v>
      </c>
      <c r="E53" s="46">
        <v>0</v>
      </c>
      <c r="F53" s="134">
        <v>1644.1541999999999</v>
      </c>
      <c r="G53" s="31">
        <v>1442.2405263157893</v>
      </c>
      <c r="H53" s="32"/>
      <c r="I53" s="133"/>
      <c r="J53" s="133"/>
      <c r="K53" s="74">
        <v>1999.86</v>
      </c>
      <c r="L53" s="35">
        <f>D53*1.07</f>
        <v>0</v>
      </c>
      <c r="M53" s="10"/>
    </row>
    <row r="54" spans="1:13" x14ac:dyDescent="0.2">
      <c r="A54" s="63" t="s">
        <v>328</v>
      </c>
      <c r="B54" s="29"/>
      <c r="C54" s="216">
        <v>1048</v>
      </c>
      <c r="D54" s="31">
        <v>0</v>
      </c>
      <c r="E54" s="46">
        <v>0</v>
      </c>
      <c r="F54" s="134"/>
      <c r="G54" s="31"/>
      <c r="H54" s="32"/>
      <c r="I54" s="133"/>
      <c r="J54" s="133"/>
      <c r="K54" s="74">
        <v>952.54</v>
      </c>
      <c r="L54" s="35">
        <f>D54*1.07</f>
        <v>0</v>
      </c>
      <c r="M54" s="10"/>
    </row>
    <row r="55" spans="1:13" x14ac:dyDescent="0.2">
      <c r="A55" s="63" t="s">
        <v>329</v>
      </c>
      <c r="B55" s="29"/>
      <c r="C55" s="216">
        <v>605</v>
      </c>
      <c r="D55" s="31"/>
      <c r="E55" s="32"/>
      <c r="F55" s="134"/>
      <c r="G55" s="31"/>
      <c r="H55" s="32"/>
      <c r="I55" s="133"/>
      <c r="J55" s="133"/>
      <c r="K55" s="74">
        <v>550</v>
      </c>
      <c r="L55" s="35"/>
      <c r="M55" s="10"/>
    </row>
    <row r="56" spans="1:13" x14ac:dyDescent="0.2">
      <c r="A56" s="63"/>
      <c r="B56" s="29"/>
      <c r="C56" s="134"/>
      <c r="D56" s="31"/>
      <c r="E56" s="32"/>
      <c r="F56" s="134"/>
      <c r="G56" s="31"/>
      <c r="H56" s="32"/>
      <c r="I56" s="133"/>
      <c r="J56" s="133"/>
      <c r="K56" s="51"/>
      <c r="L56" s="43"/>
      <c r="M56" s="10"/>
    </row>
    <row r="57" spans="1:13" x14ac:dyDescent="0.2">
      <c r="A57" s="957" t="s">
        <v>47</v>
      </c>
      <c r="B57" s="957"/>
      <c r="C57" s="957"/>
      <c r="D57" s="957"/>
      <c r="E57" s="957"/>
      <c r="F57" s="957"/>
      <c r="G57" s="957"/>
      <c r="H57" s="957"/>
      <c r="I57" s="11"/>
      <c r="J57" s="11"/>
      <c r="K57" s="7"/>
      <c r="L57" s="9"/>
      <c r="M57" s="10"/>
    </row>
    <row r="58" spans="1:13" x14ac:dyDescent="0.25">
      <c r="A58" s="12" t="s">
        <v>2</v>
      </c>
      <c r="B58" s="13" t="s">
        <v>3</v>
      </c>
      <c r="C58" s="962" t="s">
        <v>4</v>
      </c>
      <c r="D58" s="961"/>
      <c r="E58" s="961"/>
      <c r="F58" s="961" t="s">
        <v>5</v>
      </c>
      <c r="G58" s="961"/>
      <c r="H58" s="961"/>
      <c r="I58" s="15"/>
      <c r="J58" s="15"/>
      <c r="K58" s="959" t="s">
        <v>6</v>
      </c>
      <c r="L58" s="960"/>
      <c r="M58" s="960"/>
    </row>
    <row r="59" spans="1:13" x14ac:dyDescent="0.25">
      <c r="A59" s="12"/>
      <c r="B59" s="13"/>
      <c r="C59" s="961" t="s">
        <v>7</v>
      </c>
      <c r="D59" s="961"/>
      <c r="E59" s="961"/>
      <c r="F59" s="961" t="s">
        <v>7</v>
      </c>
      <c r="G59" s="961"/>
      <c r="H59" s="961"/>
      <c r="I59" s="15"/>
      <c r="J59" s="15"/>
      <c r="K59" s="960" t="s">
        <v>8</v>
      </c>
      <c r="L59" s="960"/>
      <c r="M59" s="960"/>
    </row>
    <row r="60" spans="1:13" x14ac:dyDescent="0.2">
      <c r="A60" s="12"/>
      <c r="B60" s="13"/>
      <c r="C60" s="17" t="s">
        <v>9</v>
      </c>
      <c r="D60" s="18" t="s">
        <v>10</v>
      </c>
      <c r="E60" s="19" t="s">
        <v>11</v>
      </c>
      <c r="F60" s="17" t="s">
        <v>9</v>
      </c>
      <c r="G60" s="18" t="s">
        <v>10</v>
      </c>
      <c r="H60" s="20" t="s">
        <v>11</v>
      </c>
      <c r="I60" s="15"/>
      <c r="J60" s="15"/>
      <c r="K60" s="21" t="s">
        <v>9</v>
      </c>
      <c r="L60" s="22" t="s">
        <v>10</v>
      </c>
      <c r="M60" s="23" t="s">
        <v>11</v>
      </c>
    </row>
    <row r="61" spans="1:13" x14ac:dyDescent="0.2">
      <c r="A61" s="28" t="s">
        <v>330</v>
      </c>
      <c r="B61" s="29"/>
      <c r="C61" s="958" t="s">
        <v>12</v>
      </c>
      <c r="D61" s="958"/>
      <c r="E61" s="32"/>
      <c r="F61" s="30"/>
      <c r="G61" s="31"/>
      <c r="H61" s="32"/>
      <c r="I61" s="133"/>
      <c r="J61" s="133"/>
      <c r="K61" s="51"/>
      <c r="L61" s="9"/>
      <c r="M61" s="10"/>
    </row>
    <row r="62" spans="1:13" x14ac:dyDescent="0.2">
      <c r="A62" s="37" t="s">
        <v>331</v>
      </c>
      <c r="B62" s="29"/>
      <c r="C62" s="30"/>
      <c r="D62" s="31"/>
      <c r="E62" s="32"/>
      <c r="F62" s="30"/>
      <c r="G62" s="31"/>
      <c r="H62" s="32"/>
      <c r="I62" s="133"/>
      <c r="J62" s="133"/>
      <c r="K62" s="51"/>
      <c r="L62" s="9"/>
      <c r="M62" s="10"/>
    </row>
    <row r="63" spans="1:13" x14ac:dyDescent="0.2">
      <c r="A63" s="37" t="s">
        <v>332</v>
      </c>
      <c r="B63" s="29" t="s">
        <v>19</v>
      </c>
      <c r="C63" s="206">
        <v>100</v>
      </c>
      <c r="D63" s="31">
        <v>0</v>
      </c>
      <c r="E63" s="32">
        <f>C63/K63-1</f>
        <v>-0.31318681318681318</v>
      </c>
      <c r="F63" s="134">
        <v>126.04409999999999</v>
      </c>
      <c r="G63" s="31">
        <v>110.56499999999998</v>
      </c>
      <c r="H63" s="32"/>
      <c r="I63" s="133"/>
      <c r="J63" s="133"/>
      <c r="K63" s="129">
        <v>145.6</v>
      </c>
      <c r="L63" s="9">
        <v>127.72</v>
      </c>
      <c r="M63" s="10"/>
    </row>
    <row r="64" spans="1:13" x14ac:dyDescent="0.2">
      <c r="A64" s="145" t="s">
        <v>333</v>
      </c>
      <c r="B64" s="29" t="s">
        <v>19</v>
      </c>
      <c r="C64" s="206">
        <v>150</v>
      </c>
      <c r="D64" s="31">
        <v>0</v>
      </c>
      <c r="E64" s="32">
        <f>C64/K64-1</f>
        <v>-0.41520467836257313</v>
      </c>
      <c r="F64" s="134">
        <v>222.07769999999996</v>
      </c>
      <c r="G64" s="31">
        <v>194.80499999999998</v>
      </c>
      <c r="H64" s="32"/>
      <c r="I64" s="133"/>
      <c r="J64" s="133"/>
      <c r="K64" s="74">
        <v>256.5</v>
      </c>
      <c r="L64" s="9">
        <v>225</v>
      </c>
      <c r="M64" s="10"/>
    </row>
    <row r="65" spans="1:13" x14ac:dyDescent="0.2">
      <c r="A65" s="37" t="s">
        <v>334</v>
      </c>
      <c r="B65" s="29" t="s">
        <v>19</v>
      </c>
      <c r="C65" s="206">
        <v>50</v>
      </c>
      <c r="D65" s="31">
        <v>0</v>
      </c>
      <c r="E65" s="32">
        <f>C65/K65-1</f>
        <v>-0.34434828219249936</v>
      </c>
      <c r="F65" s="134">
        <v>66.023099999999985</v>
      </c>
      <c r="G65" s="31">
        <v>57.914999999999985</v>
      </c>
      <c r="H65" s="32"/>
      <c r="I65" s="133"/>
      <c r="J65" s="133"/>
      <c r="K65" s="74">
        <v>76.260000000000005</v>
      </c>
      <c r="L65" s="9">
        <v>66.900000000000006</v>
      </c>
      <c r="M65" s="10"/>
    </row>
    <row r="66" spans="1:13" x14ac:dyDescent="0.2">
      <c r="A66" s="37" t="s">
        <v>335</v>
      </c>
      <c r="B66" s="29" t="s">
        <v>19</v>
      </c>
      <c r="C66" s="206">
        <v>100</v>
      </c>
      <c r="D66" s="31">
        <v>0</v>
      </c>
      <c r="E66" s="32">
        <f>C66/K66-1</f>
        <v>-0.31318681318681318</v>
      </c>
      <c r="F66" s="134">
        <v>126.04409999999999</v>
      </c>
      <c r="G66" s="31">
        <v>110.56499999999998</v>
      </c>
      <c r="H66" s="32"/>
      <c r="I66" s="133"/>
      <c r="J66" s="133"/>
      <c r="K66" s="74">
        <v>145.6</v>
      </c>
      <c r="L66" s="9">
        <v>127.72</v>
      </c>
      <c r="M66" s="10"/>
    </row>
    <row r="67" spans="1:13" x14ac:dyDescent="0.2">
      <c r="A67" s="37" t="s">
        <v>336</v>
      </c>
      <c r="B67" s="29" t="s">
        <v>19</v>
      </c>
      <c r="C67" s="206">
        <v>50</v>
      </c>
      <c r="D67" s="31">
        <v>0</v>
      </c>
      <c r="E67" s="32">
        <f>C67/K67-1</f>
        <v>-0.34434828219249936</v>
      </c>
      <c r="F67" s="134">
        <v>66.023099999999985</v>
      </c>
      <c r="G67" s="31">
        <v>57.914999999999985</v>
      </c>
      <c r="H67" s="32"/>
      <c r="I67" s="133"/>
      <c r="J67" s="133"/>
      <c r="K67" s="74">
        <v>76.260000000000005</v>
      </c>
      <c r="L67" s="9">
        <v>66.900000000000006</v>
      </c>
      <c r="M67" s="10"/>
    </row>
    <row r="68" spans="1:13" x14ac:dyDescent="0.2">
      <c r="A68" s="37"/>
      <c r="B68" s="29"/>
      <c r="C68" s="146"/>
      <c r="D68" s="31"/>
      <c r="E68" s="32"/>
      <c r="F68" s="30"/>
      <c r="G68" s="31"/>
      <c r="H68" s="32"/>
      <c r="I68" s="133"/>
      <c r="J68" s="133"/>
      <c r="K68" s="74"/>
      <c r="L68" s="9"/>
      <c r="M68" s="10"/>
    </row>
    <row r="69" spans="1:13" x14ac:dyDescent="0.2">
      <c r="A69" s="28" t="s">
        <v>337</v>
      </c>
      <c r="B69" s="29"/>
      <c r="C69" s="146"/>
      <c r="D69" s="31"/>
      <c r="E69" s="32"/>
      <c r="F69" s="30"/>
      <c r="G69" s="31"/>
      <c r="H69" s="32"/>
      <c r="I69" s="133"/>
      <c r="J69" s="133"/>
      <c r="K69" s="74"/>
      <c r="L69" s="9"/>
      <c r="M69" s="10"/>
    </row>
    <row r="70" spans="1:13" s="217" customFormat="1" x14ac:dyDescent="0.25">
      <c r="A70" s="112" t="s">
        <v>520</v>
      </c>
      <c r="B70" s="29"/>
      <c r="C70" s="146"/>
      <c r="D70" s="31"/>
      <c r="E70" s="32"/>
      <c r="F70" s="30"/>
      <c r="G70" s="31"/>
      <c r="H70" s="32"/>
      <c r="I70" s="218"/>
      <c r="J70" s="218"/>
      <c r="K70" s="74"/>
      <c r="L70" s="125"/>
      <c r="M70" s="219"/>
    </row>
    <row r="71" spans="1:13" ht="24" x14ac:dyDescent="0.2">
      <c r="A71" s="63" t="s">
        <v>338</v>
      </c>
      <c r="B71" s="29" t="s">
        <v>19</v>
      </c>
      <c r="C71" s="146">
        <v>230</v>
      </c>
      <c r="D71" s="208">
        <v>0</v>
      </c>
      <c r="E71" s="32">
        <f>C71/K71-1</f>
        <v>0</v>
      </c>
      <c r="F71" s="30"/>
      <c r="G71" s="31"/>
      <c r="H71" s="32"/>
      <c r="I71" s="133"/>
      <c r="J71" s="133"/>
      <c r="K71" s="74">
        <v>230</v>
      </c>
      <c r="L71" s="9">
        <v>201.75</v>
      </c>
      <c r="M71" s="10"/>
    </row>
    <row r="72" spans="1:13" x14ac:dyDescent="0.2">
      <c r="A72" s="63" t="s">
        <v>339</v>
      </c>
      <c r="B72" s="29" t="s">
        <v>19</v>
      </c>
      <c r="C72" s="146">
        <v>150</v>
      </c>
      <c r="D72" s="208">
        <v>0</v>
      </c>
      <c r="E72" s="32">
        <f>C72/K72-1</f>
        <v>-0.25000599995200024</v>
      </c>
      <c r="F72" s="30"/>
      <c r="G72" s="31"/>
      <c r="H72" s="32"/>
      <c r="I72" s="133"/>
      <c r="J72" s="133"/>
      <c r="K72" s="74">
        <f>L72*1.14</f>
        <v>200.00159999999997</v>
      </c>
      <c r="L72" s="9">
        <v>175.44</v>
      </c>
      <c r="M72" s="10"/>
    </row>
    <row r="73" spans="1:13" x14ac:dyDescent="0.2">
      <c r="A73" s="63" t="s">
        <v>340</v>
      </c>
      <c r="B73" s="29" t="s">
        <v>19</v>
      </c>
      <c r="C73" s="146">
        <v>250</v>
      </c>
      <c r="D73" s="208">
        <v>0</v>
      </c>
      <c r="E73" s="32">
        <f>C73/K73-1</f>
        <v>0.11715866334200253</v>
      </c>
      <c r="F73" s="30"/>
      <c r="G73" s="31"/>
      <c r="H73" s="32"/>
      <c r="I73" s="133"/>
      <c r="J73" s="133"/>
      <c r="K73" s="74">
        <f>L73*1.14</f>
        <v>223.78199999999998</v>
      </c>
      <c r="L73" s="9">
        <v>196.3</v>
      </c>
      <c r="M73" s="10"/>
    </row>
    <row r="74" spans="1:13" x14ac:dyDescent="0.2">
      <c r="A74" s="63" t="s">
        <v>341</v>
      </c>
      <c r="B74" s="29" t="s">
        <v>19</v>
      </c>
      <c r="C74" s="146" t="s">
        <v>518</v>
      </c>
      <c r="D74" s="208">
        <v>0</v>
      </c>
      <c r="E74" s="32"/>
      <c r="F74" s="30"/>
      <c r="G74" s="31"/>
      <c r="H74" s="32"/>
      <c r="I74" s="133"/>
      <c r="J74" s="133"/>
      <c r="K74" s="74" t="s">
        <v>342</v>
      </c>
      <c r="L74" s="9" t="s">
        <v>343</v>
      </c>
      <c r="M74" s="10"/>
    </row>
    <row r="75" spans="1:13" x14ac:dyDescent="0.2">
      <c r="A75" s="63" t="s">
        <v>344</v>
      </c>
      <c r="B75" s="29" t="s">
        <v>19</v>
      </c>
      <c r="C75" s="146">
        <v>150</v>
      </c>
      <c r="D75" s="208">
        <v>0</v>
      </c>
      <c r="E75" s="32">
        <f>C75/K75-1</f>
        <v>0.5</v>
      </c>
      <c r="F75" s="30"/>
      <c r="G75" s="31"/>
      <c r="H75" s="32"/>
      <c r="I75" s="133"/>
      <c r="J75" s="133"/>
      <c r="K75" s="203">
        <v>100</v>
      </c>
      <c r="L75" s="9">
        <v>87.72</v>
      </c>
      <c r="M75" s="10"/>
    </row>
    <row r="76" spans="1:13" x14ac:dyDescent="0.2">
      <c r="A76" s="113" t="s">
        <v>519</v>
      </c>
      <c r="B76" s="29"/>
      <c r="C76" s="146"/>
      <c r="D76" s="208"/>
      <c r="E76" s="32"/>
      <c r="F76" s="30"/>
      <c r="G76" s="31"/>
      <c r="H76" s="32"/>
      <c r="I76" s="133"/>
      <c r="J76" s="133"/>
      <c r="K76" s="203"/>
      <c r="L76" s="9"/>
      <c r="M76" s="10"/>
    </row>
    <row r="77" spans="1:13" x14ac:dyDescent="0.2">
      <c r="A77" s="63" t="s">
        <v>345</v>
      </c>
      <c r="B77" s="29"/>
      <c r="C77" s="146">
        <v>115</v>
      </c>
      <c r="D77" s="208"/>
      <c r="E77" s="32"/>
      <c r="F77" s="30"/>
      <c r="G77" s="31"/>
      <c r="H77" s="32"/>
      <c r="I77" s="133"/>
      <c r="J77" s="133"/>
      <c r="K77" s="203">
        <f>L77*1.14</f>
        <v>113.99999999999999</v>
      </c>
      <c r="L77" s="9">
        <v>100</v>
      </c>
      <c r="M77" s="10"/>
    </row>
    <row r="78" spans="1:13" x14ac:dyDescent="0.2">
      <c r="A78" s="63" t="s">
        <v>339</v>
      </c>
      <c r="B78" s="29"/>
      <c r="C78" s="146">
        <v>150</v>
      </c>
      <c r="D78" s="208"/>
      <c r="E78" s="32"/>
      <c r="F78" s="30"/>
      <c r="G78" s="31"/>
      <c r="H78" s="32"/>
      <c r="I78" s="133"/>
      <c r="J78" s="133"/>
      <c r="K78" s="203">
        <f>L78*1.14</f>
        <v>86.07</v>
      </c>
      <c r="L78" s="9">
        <v>75.5</v>
      </c>
      <c r="M78" s="10"/>
    </row>
    <row r="79" spans="1:13" x14ac:dyDescent="0.2">
      <c r="A79" s="63" t="s">
        <v>340</v>
      </c>
      <c r="B79" s="29"/>
      <c r="C79" s="146">
        <v>250</v>
      </c>
      <c r="D79" s="208"/>
      <c r="E79" s="32"/>
      <c r="F79" s="30"/>
      <c r="G79" s="31"/>
      <c r="H79" s="32"/>
      <c r="I79" s="133"/>
      <c r="J79" s="133"/>
      <c r="K79" s="203">
        <f>L79*1.14</f>
        <v>108.3</v>
      </c>
      <c r="L79" s="9">
        <v>95</v>
      </c>
      <c r="M79" s="10"/>
    </row>
    <row r="80" spans="1:13" x14ac:dyDescent="0.2">
      <c r="A80" s="63" t="s">
        <v>341</v>
      </c>
      <c r="B80" s="29"/>
      <c r="C80" s="146" t="s">
        <v>521</v>
      </c>
      <c r="D80" s="208"/>
      <c r="E80" s="32"/>
      <c r="F80" s="30"/>
      <c r="G80" s="31"/>
      <c r="H80" s="32"/>
      <c r="I80" s="133"/>
      <c r="J80" s="133"/>
      <c r="K80" s="203" t="s">
        <v>346</v>
      </c>
      <c r="L80" s="9" t="s">
        <v>347</v>
      </c>
      <c r="M80" s="10"/>
    </row>
    <row r="81" spans="1:15" x14ac:dyDescent="0.2">
      <c r="A81" s="63" t="s">
        <v>348</v>
      </c>
      <c r="B81" s="29"/>
      <c r="C81" s="146">
        <v>0</v>
      </c>
      <c r="D81" s="208"/>
      <c r="E81" s="32"/>
      <c r="F81" s="30"/>
      <c r="G81" s="31"/>
      <c r="H81" s="32"/>
      <c r="I81" s="133"/>
      <c r="J81" s="133"/>
      <c r="K81" s="203">
        <f>L81*1.14</f>
        <v>0</v>
      </c>
      <c r="L81" s="9">
        <v>0</v>
      </c>
      <c r="M81" s="10"/>
    </row>
    <row r="82" spans="1:15" x14ac:dyDescent="0.2">
      <c r="A82" s="6"/>
      <c r="B82" s="6"/>
      <c r="C82" s="7"/>
      <c r="D82" s="7"/>
      <c r="E82" s="8"/>
      <c r="F82" s="6"/>
      <c r="G82" s="6"/>
      <c r="H82" s="6"/>
      <c r="I82" s="6"/>
      <c r="J82" s="6"/>
      <c r="K82" s="7"/>
      <c r="L82" s="9"/>
      <c r="M82" s="10"/>
    </row>
    <row r="83" spans="1:15" x14ac:dyDescent="0.25">
      <c r="C83"/>
      <c r="D83"/>
      <c r="E83"/>
      <c r="L83" s="1"/>
      <c r="M83" s="2"/>
      <c r="N83" s="45"/>
      <c r="O83" s="45"/>
    </row>
    <row r="84" spans="1:15" x14ac:dyDescent="0.25">
      <c r="C84"/>
      <c r="D84"/>
      <c r="E84"/>
      <c r="L84" s="1"/>
      <c r="M84" s="2"/>
      <c r="N84" s="45"/>
      <c r="O84" s="45"/>
    </row>
    <row r="85" spans="1:15" x14ac:dyDescent="0.25">
      <c r="C85"/>
      <c r="D85"/>
      <c r="E85"/>
      <c r="L85" s="1"/>
      <c r="M85" s="2"/>
      <c r="N85" s="45"/>
      <c r="O85" s="45"/>
    </row>
    <row r="86" spans="1:15" x14ac:dyDescent="0.25">
      <c r="C86"/>
      <c r="D86"/>
      <c r="E86"/>
      <c r="L86" s="1"/>
      <c r="M86" s="2"/>
      <c r="N86" s="45"/>
      <c r="O86" s="45"/>
    </row>
    <row r="87" spans="1:15" x14ac:dyDescent="0.25">
      <c r="C87"/>
      <c r="D87"/>
      <c r="E87"/>
      <c r="L87" s="1"/>
      <c r="M87" s="2"/>
      <c r="N87" s="45"/>
      <c r="O87" s="45"/>
    </row>
    <row r="88" spans="1:15" x14ac:dyDescent="0.25">
      <c r="C88"/>
      <c r="D88"/>
      <c r="E88"/>
      <c r="L88" s="1"/>
      <c r="M88" s="2"/>
      <c r="N88" s="45"/>
      <c r="O88" s="45"/>
    </row>
    <row r="89" spans="1:15" x14ac:dyDescent="0.25">
      <c r="C89"/>
      <c r="D89"/>
      <c r="E89"/>
      <c r="L89" s="1"/>
      <c r="M89" s="2"/>
      <c r="N89" s="45"/>
      <c r="O89" s="45"/>
    </row>
    <row r="90" spans="1:15" x14ac:dyDescent="0.25">
      <c r="C90"/>
      <c r="D90"/>
      <c r="E90"/>
      <c r="L90" s="1"/>
      <c r="M90" s="2"/>
      <c r="N90" s="45"/>
      <c r="O90" s="45"/>
    </row>
    <row r="91" spans="1:15" x14ac:dyDescent="0.25">
      <c r="C91"/>
      <c r="D91"/>
      <c r="E91"/>
      <c r="L91" s="1"/>
      <c r="M91" s="2"/>
      <c r="N91" s="45"/>
      <c r="O91" s="45"/>
    </row>
    <row r="92" spans="1:15" x14ac:dyDescent="0.25">
      <c r="C92"/>
      <c r="D92"/>
      <c r="E92"/>
      <c r="L92" s="1"/>
      <c r="M92" s="2"/>
    </row>
    <row r="93" spans="1:15" x14ac:dyDescent="0.25">
      <c r="C93"/>
      <c r="D93"/>
      <c r="E93"/>
      <c r="L93" s="1"/>
      <c r="M93" s="2"/>
      <c r="N93" s="16"/>
      <c r="O93" s="16"/>
    </row>
    <row r="94" spans="1:15" x14ac:dyDescent="0.25">
      <c r="C94"/>
      <c r="D94"/>
      <c r="E94"/>
      <c r="L94" s="1"/>
      <c r="M94" s="2"/>
      <c r="N94" s="16"/>
      <c r="O94" s="16"/>
    </row>
    <row r="95" spans="1:15" x14ac:dyDescent="0.25">
      <c r="C95"/>
      <c r="D95"/>
      <c r="E95"/>
      <c r="L95" s="1"/>
      <c r="M95" s="2"/>
      <c r="N95" s="16"/>
      <c r="O95" s="16"/>
    </row>
    <row r="96" spans="1:15" x14ac:dyDescent="0.25">
      <c r="C96"/>
      <c r="D96"/>
      <c r="E96"/>
      <c r="L96" s="1"/>
      <c r="M96" s="2"/>
      <c r="N96" s="45"/>
      <c r="O96" s="45"/>
    </row>
    <row r="97" spans="3:15" x14ac:dyDescent="0.25">
      <c r="C97"/>
      <c r="D97"/>
      <c r="E97"/>
      <c r="L97" s="1"/>
      <c r="M97" s="2"/>
      <c r="N97" s="45"/>
      <c r="O97" s="45"/>
    </row>
    <row r="98" spans="3:15" x14ac:dyDescent="0.25">
      <c r="C98"/>
      <c r="D98"/>
      <c r="E98"/>
      <c r="L98" s="1"/>
      <c r="M98" s="2"/>
      <c r="N98" s="45"/>
      <c r="O98" s="45"/>
    </row>
    <row r="99" spans="3:15" x14ac:dyDescent="0.25">
      <c r="C99"/>
      <c r="D99"/>
      <c r="E99"/>
      <c r="L99" s="1"/>
      <c r="M99" s="2"/>
      <c r="N99" s="45"/>
      <c r="O99" s="45"/>
    </row>
    <row r="100" spans="3:15" x14ac:dyDescent="0.25">
      <c r="C100"/>
      <c r="D100"/>
      <c r="E100"/>
      <c r="L100" s="1"/>
      <c r="M100" s="2"/>
      <c r="N100" s="45"/>
      <c r="O100" s="45"/>
    </row>
    <row r="101" spans="3:15" x14ac:dyDescent="0.25">
      <c r="C101"/>
      <c r="D101"/>
      <c r="E101"/>
      <c r="L101" s="1"/>
      <c r="M101" s="2"/>
      <c r="N101" s="45"/>
      <c r="O101" s="45"/>
    </row>
    <row r="102" spans="3:15" x14ac:dyDescent="0.25">
      <c r="C102"/>
      <c r="D102"/>
      <c r="E102"/>
      <c r="L102" s="1"/>
      <c r="M102" s="2"/>
      <c r="N102" s="45"/>
      <c r="O102" s="45"/>
    </row>
    <row r="103" spans="3:15" x14ac:dyDescent="0.25">
      <c r="C103"/>
      <c r="D103"/>
      <c r="E103"/>
      <c r="L103" s="1"/>
      <c r="M103" s="2"/>
      <c r="N103" s="45"/>
      <c r="O103" s="45"/>
    </row>
    <row r="104" spans="3:15" x14ac:dyDescent="0.25">
      <c r="C104"/>
      <c r="D104"/>
      <c r="E104"/>
      <c r="L104" s="1"/>
      <c r="M104" s="2"/>
      <c r="N104" s="45"/>
      <c r="O104" s="45"/>
    </row>
    <row r="105" spans="3:15" x14ac:dyDescent="0.25">
      <c r="C105"/>
      <c r="D105"/>
      <c r="E105"/>
      <c r="L105" s="1"/>
      <c r="M105" s="2"/>
      <c r="N105" s="45"/>
      <c r="O105" s="45"/>
    </row>
    <row r="106" spans="3:15" x14ac:dyDescent="0.25">
      <c r="C106"/>
      <c r="D106"/>
      <c r="E106"/>
      <c r="L106" s="1"/>
      <c r="M106" s="2"/>
      <c r="N106" s="45"/>
      <c r="O106" s="45"/>
    </row>
    <row r="107" spans="3:15" x14ac:dyDescent="0.25">
      <c r="C107"/>
      <c r="D107"/>
      <c r="E107"/>
      <c r="L107" s="1"/>
      <c r="M107" s="2"/>
      <c r="N107" s="45"/>
      <c r="O107" s="45"/>
    </row>
    <row r="108" spans="3:15" x14ac:dyDescent="0.25">
      <c r="C108"/>
      <c r="D108"/>
      <c r="E108"/>
      <c r="L108" s="1"/>
      <c r="M108" s="2"/>
      <c r="N108" s="45"/>
      <c r="O108" s="45"/>
    </row>
    <row r="109" spans="3:15" x14ac:dyDescent="0.25">
      <c r="C109"/>
      <c r="D109"/>
      <c r="E109"/>
      <c r="L109" s="1"/>
      <c r="M109" s="2"/>
      <c r="N109" s="45"/>
      <c r="O109" s="45"/>
    </row>
    <row r="110" spans="3:15" x14ac:dyDescent="0.25">
      <c r="C110"/>
      <c r="D110"/>
      <c r="E110"/>
      <c r="L110" s="1"/>
      <c r="M110" s="2"/>
      <c r="N110" s="45"/>
      <c r="O110" s="45"/>
    </row>
    <row r="111" spans="3:15" x14ac:dyDescent="0.25">
      <c r="C111"/>
      <c r="D111"/>
      <c r="E111"/>
      <c r="L111" s="1"/>
      <c r="M111" s="2"/>
      <c r="N111" s="45"/>
      <c r="O111" s="45"/>
    </row>
    <row r="112" spans="3:15" x14ac:dyDescent="0.25">
      <c r="C112"/>
      <c r="D112"/>
      <c r="E112"/>
      <c r="L112" s="1"/>
      <c r="M112" s="2"/>
      <c r="N112" s="45"/>
      <c r="O112" s="45"/>
    </row>
    <row r="113" spans="3:15" x14ac:dyDescent="0.25">
      <c r="C113"/>
      <c r="D113"/>
      <c r="E113"/>
      <c r="L113" s="1"/>
      <c r="M113" s="2"/>
      <c r="N113" s="45"/>
      <c r="O113" s="45"/>
    </row>
    <row r="114" spans="3:15" x14ac:dyDescent="0.25">
      <c r="C114"/>
      <c r="D114"/>
      <c r="E114"/>
      <c r="L114" s="1"/>
      <c r="M114" s="2"/>
      <c r="N114" s="45"/>
      <c r="O114" s="45"/>
    </row>
    <row r="115" spans="3:15" x14ac:dyDescent="0.25">
      <c r="C115"/>
      <c r="D115"/>
      <c r="E115"/>
      <c r="L115" s="1"/>
      <c r="M115" s="2"/>
      <c r="N115" s="45"/>
      <c r="O115" s="45"/>
    </row>
    <row r="116" spans="3:15" x14ac:dyDescent="0.25">
      <c r="C116"/>
      <c r="D116"/>
      <c r="E116"/>
      <c r="L116" s="1"/>
      <c r="M116" s="2"/>
      <c r="N116" s="45"/>
      <c r="O116" s="45"/>
    </row>
    <row r="117" spans="3:15" x14ac:dyDescent="0.25">
      <c r="C117"/>
      <c r="D117"/>
      <c r="E117"/>
      <c r="L117" s="1"/>
      <c r="M117" s="2"/>
      <c r="N117" s="45"/>
      <c r="O117" s="45"/>
    </row>
    <row r="118" spans="3:15" x14ac:dyDescent="0.25">
      <c r="C118"/>
      <c r="D118"/>
      <c r="E118"/>
      <c r="L118" s="1"/>
      <c r="M118" s="2"/>
      <c r="N118" s="45"/>
      <c r="O118" s="45"/>
    </row>
    <row r="119" spans="3:15" x14ac:dyDescent="0.25">
      <c r="C119"/>
      <c r="D119"/>
      <c r="E119"/>
      <c r="L119" s="1"/>
      <c r="M119" s="2"/>
      <c r="N119" s="45"/>
      <c r="O119" s="45"/>
    </row>
    <row r="120" spans="3:15" x14ac:dyDescent="0.25">
      <c r="C120"/>
      <c r="D120"/>
      <c r="E120"/>
      <c r="L120" s="1"/>
      <c r="M120" s="2"/>
      <c r="N120" s="45"/>
      <c r="O120" s="45"/>
    </row>
    <row r="121" spans="3:15" x14ac:dyDescent="0.25">
      <c r="C121"/>
      <c r="D121"/>
      <c r="E121"/>
      <c r="L121" s="1"/>
      <c r="M121" s="2"/>
      <c r="N121" s="45"/>
      <c r="O121" s="45"/>
    </row>
    <row r="122" spans="3:15" x14ac:dyDescent="0.25">
      <c r="C122"/>
      <c r="D122"/>
      <c r="E122"/>
      <c r="L122" s="1"/>
      <c r="M122" s="2"/>
      <c r="N122" s="45"/>
      <c r="O122" s="45"/>
    </row>
    <row r="123" spans="3:15" x14ac:dyDescent="0.25">
      <c r="C123"/>
      <c r="D123"/>
      <c r="E123"/>
      <c r="L123" s="1"/>
      <c r="M123" s="2"/>
      <c r="N123" s="45"/>
      <c r="O123" s="45"/>
    </row>
    <row r="124" spans="3:15" x14ac:dyDescent="0.25">
      <c r="C124"/>
      <c r="D124"/>
      <c r="E124"/>
      <c r="L124" s="1"/>
      <c r="M124" s="2"/>
      <c r="N124" s="45"/>
      <c r="O124" s="45"/>
    </row>
    <row r="125" spans="3:15" x14ac:dyDescent="0.25">
      <c r="C125"/>
      <c r="D125"/>
      <c r="E125"/>
      <c r="L125" s="1"/>
      <c r="M125" s="2"/>
      <c r="N125" s="45"/>
      <c r="O125" s="45"/>
    </row>
    <row r="126" spans="3:15" x14ac:dyDescent="0.25">
      <c r="C126"/>
      <c r="D126"/>
      <c r="E126"/>
      <c r="L126" s="1"/>
      <c r="M126" s="2"/>
      <c r="N126" s="45"/>
      <c r="O126" s="45"/>
    </row>
    <row r="127" spans="3:15" x14ac:dyDescent="0.25">
      <c r="C127"/>
      <c r="D127"/>
      <c r="E127"/>
      <c r="L127" s="1"/>
      <c r="M127" s="2"/>
      <c r="N127" s="45"/>
      <c r="O127" s="45"/>
    </row>
    <row r="128" spans="3:15" x14ac:dyDescent="0.25">
      <c r="C128"/>
      <c r="D128"/>
      <c r="E128"/>
      <c r="L128" s="1"/>
      <c r="M128" s="2"/>
      <c r="N128" s="45"/>
      <c r="O128" s="45"/>
    </row>
    <row r="129" spans="3:15" x14ac:dyDescent="0.25">
      <c r="C129"/>
      <c r="D129"/>
      <c r="E129"/>
      <c r="L129" s="1"/>
      <c r="M129" s="2"/>
      <c r="N129" s="45"/>
      <c r="O129" s="45"/>
    </row>
    <row r="130" spans="3:15" x14ac:dyDescent="0.25">
      <c r="C130"/>
      <c r="D130"/>
      <c r="E130"/>
      <c r="L130" s="1"/>
      <c r="M130" s="2"/>
      <c r="N130" s="45"/>
      <c r="O130" s="45"/>
    </row>
    <row r="131" spans="3:15" x14ac:dyDescent="0.25">
      <c r="C131"/>
      <c r="D131"/>
      <c r="E131"/>
      <c r="L131" s="1"/>
      <c r="M131" s="2"/>
      <c r="N131" s="45"/>
      <c r="O131" s="45"/>
    </row>
    <row r="132" spans="3:15" x14ac:dyDescent="0.25">
      <c r="C132"/>
      <c r="D132"/>
      <c r="E132"/>
      <c r="L132" s="1"/>
      <c r="M132" s="2"/>
      <c r="N132" s="45"/>
      <c r="O132" s="45"/>
    </row>
    <row r="133" spans="3:15" x14ac:dyDescent="0.25">
      <c r="C133"/>
      <c r="D133"/>
      <c r="E133"/>
      <c r="L133" s="1"/>
      <c r="M133" s="2"/>
      <c r="N133" s="45"/>
      <c r="O133" s="45"/>
    </row>
    <row r="134" spans="3:15" x14ac:dyDescent="0.25">
      <c r="C134"/>
      <c r="D134"/>
      <c r="E134"/>
      <c r="L134" s="1"/>
      <c r="M134" s="2"/>
      <c r="N134" s="45"/>
      <c r="O134" s="45"/>
    </row>
    <row r="135" spans="3:15" x14ac:dyDescent="0.25">
      <c r="C135"/>
      <c r="D135"/>
      <c r="E135"/>
      <c r="L135" s="1"/>
      <c r="M135" s="2"/>
      <c r="N135" s="45"/>
      <c r="O135" s="45"/>
    </row>
    <row r="136" spans="3:15" x14ac:dyDescent="0.25">
      <c r="C136"/>
      <c r="D136"/>
      <c r="E136"/>
      <c r="L136" s="1"/>
      <c r="M136" s="2"/>
      <c r="N136" s="45"/>
      <c r="O136" s="45"/>
    </row>
    <row r="137" spans="3:15" x14ac:dyDescent="0.25">
      <c r="C137"/>
      <c r="D137"/>
      <c r="E137"/>
      <c r="L137" s="1"/>
      <c r="M137" s="2"/>
      <c r="N137" s="45"/>
      <c r="O137" s="45"/>
    </row>
    <row r="138" spans="3:15" x14ac:dyDescent="0.25">
      <c r="C138"/>
      <c r="D138"/>
      <c r="E138"/>
      <c r="L138" s="1"/>
      <c r="M138" s="2"/>
      <c r="N138" s="45"/>
      <c r="O138" s="45"/>
    </row>
    <row r="139" spans="3:15" x14ac:dyDescent="0.25">
      <c r="C139"/>
      <c r="D139"/>
      <c r="E139"/>
      <c r="L139" s="1"/>
      <c r="M139" s="2"/>
      <c r="N139" s="45"/>
      <c r="O139" s="45"/>
    </row>
    <row r="140" spans="3:15" x14ac:dyDescent="0.25">
      <c r="C140"/>
      <c r="D140"/>
      <c r="E140"/>
      <c r="L140" s="1"/>
      <c r="M140" s="2"/>
      <c r="N140" s="45"/>
      <c r="O140" s="45"/>
    </row>
    <row r="141" spans="3:15" x14ac:dyDescent="0.25">
      <c r="C141"/>
      <c r="D141"/>
      <c r="E141"/>
      <c r="L141" s="1"/>
      <c r="M141" s="2"/>
      <c r="N141" s="45"/>
      <c r="O141" s="45"/>
    </row>
    <row r="142" spans="3:15" x14ac:dyDescent="0.25">
      <c r="C142"/>
      <c r="D142"/>
      <c r="E142"/>
      <c r="L142" s="1"/>
      <c r="M142" s="2"/>
      <c r="N142" s="45"/>
      <c r="O142" s="45"/>
    </row>
    <row r="143" spans="3:15" x14ac:dyDescent="0.25">
      <c r="C143"/>
      <c r="D143"/>
      <c r="E143"/>
      <c r="L143" s="1"/>
      <c r="M143" s="2"/>
      <c r="N143" s="45"/>
      <c r="O143" s="45"/>
    </row>
    <row r="144" spans="3:15" x14ac:dyDescent="0.25">
      <c r="C144"/>
      <c r="D144"/>
      <c r="E144"/>
      <c r="L144" s="1"/>
      <c r="M144" s="2"/>
      <c r="N144" s="45"/>
      <c r="O144" s="45"/>
    </row>
    <row r="145" spans="3:15" x14ac:dyDescent="0.25">
      <c r="C145"/>
      <c r="D145"/>
      <c r="E145"/>
      <c r="L145" s="1"/>
      <c r="M145" s="2"/>
      <c r="N145" s="45"/>
      <c r="O145" s="45"/>
    </row>
    <row r="146" spans="3:15" x14ac:dyDescent="0.25">
      <c r="C146"/>
      <c r="D146"/>
      <c r="E146"/>
      <c r="L146" s="1"/>
      <c r="M146" s="2"/>
      <c r="N146" s="45"/>
      <c r="O146" s="45"/>
    </row>
    <row r="147" spans="3:15" x14ac:dyDescent="0.25">
      <c r="C147"/>
      <c r="D147"/>
      <c r="E147"/>
      <c r="L147" s="1"/>
      <c r="M147" s="2"/>
      <c r="N147" s="45"/>
      <c r="O147" s="45"/>
    </row>
    <row r="148" spans="3:15" x14ac:dyDescent="0.25">
      <c r="C148"/>
      <c r="D148"/>
      <c r="E148"/>
      <c r="L148" s="1"/>
      <c r="M148" s="2"/>
      <c r="N148" s="45"/>
      <c r="O148" s="45"/>
    </row>
    <row r="149" spans="3:15" x14ac:dyDescent="0.25">
      <c r="C149"/>
      <c r="D149"/>
      <c r="E149"/>
      <c r="L149" s="1"/>
      <c r="M149" s="2"/>
      <c r="N149" s="45"/>
      <c r="O149" s="45"/>
    </row>
    <row r="150" spans="3:15" x14ac:dyDescent="0.25">
      <c r="C150"/>
      <c r="D150"/>
      <c r="E150"/>
      <c r="L150" s="1"/>
      <c r="M150" s="2"/>
      <c r="N150" s="45"/>
      <c r="O150" s="45"/>
    </row>
    <row r="151" spans="3:15" x14ac:dyDescent="0.25">
      <c r="C151"/>
      <c r="D151"/>
      <c r="E151"/>
      <c r="L151" s="1"/>
      <c r="M151" s="2"/>
      <c r="N151" s="45"/>
      <c r="O151" s="45"/>
    </row>
    <row r="152" spans="3:15" x14ac:dyDescent="0.25">
      <c r="C152"/>
      <c r="D152"/>
      <c r="E152"/>
      <c r="L152" s="1"/>
      <c r="M152" s="2"/>
      <c r="N152" s="45"/>
      <c r="O152" s="45"/>
    </row>
    <row r="153" spans="3:15" x14ac:dyDescent="0.25">
      <c r="C153"/>
      <c r="D153"/>
      <c r="E153"/>
      <c r="L153" s="1"/>
      <c r="M153" s="2"/>
      <c r="N153" s="45"/>
      <c r="O153" s="45"/>
    </row>
    <row r="154" spans="3:15" x14ac:dyDescent="0.25">
      <c r="C154"/>
      <c r="D154"/>
      <c r="E154"/>
      <c r="L154" s="1"/>
      <c r="M154" s="2"/>
      <c r="N154" s="45"/>
      <c r="O154" s="45"/>
    </row>
    <row r="155" spans="3:15" x14ac:dyDescent="0.25">
      <c r="C155"/>
      <c r="D155"/>
      <c r="E155"/>
      <c r="L155" s="1"/>
      <c r="M155" s="2"/>
      <c r="N155" s="45"/>
      <c r="O155" s="45"/>
    </row>
    <row r="156" spans="3:15" x14ac:dyDescent="0.25">
      <c r="C156"/>
      <c r="D156"/>
      <c r="E156"/>
      <c r="L156" s="1"/>
      <c r="M156" s="2"/>
      <c r="N156" s="45"/>
      <c r="O156" s="45"/>
    </row>
    <row r="157" spans="3:15" x14ac:dyDescent="0.25">
      <c r="C157"/>
      <c r="D157"/>
      <c r="E157"/>
      <c r="L157" s="1"/>
      <c r="M157" s="2"/>
      <c r="N157" s="45"/>
      <c r="O157" s="45"/>
    </row>
    <row r="158" spans="3:15" x14ac:dyDescent="0.25">
      <c r="C158"/>
      <c r="D158"/>
      <c r="E158"/>
      <c r="L158" s="1"/>
      <c r="M158" s="2"/>
      <c r="N158" s="45"/>
      <c r="O158" s="45"/>
    </row>
    <row r="159" spans="3:15" x14ac:dyDescent="0.25">
      <c r="C159"/>
      <c r="D159"/>
      <c r="E159"/>
      <c r="L159" s="1"/>
      <c r="M159" s="2"/>
      <c r="N159" s="45"/>
      <c r="O159" s="45"/>
    </row>
    <row r="160" spans="3:15" x14ac:dyDescent="0.25">
      <c r="C160"/>
      <c r="D160"/>
      <c r="E160"/>
      <c r="L160" s="1"/>
      <c r="M160" s="2"/>
      <c r="N160" s="45"/>
      <c r="O160" s="45"/>
    </row>
    <row r="161" spans="3:15" x14ac:dyDescent="0.25">
      <c r="C161"/>
      <c r="D161"/>
      <c r="E161"/>
      <c r="L161" s="1"/>
      <c r="M161" s="2"/>
    </row>
    <row r="162" spans="3:15" x14ac:dyDescent="0.25">
      <c r="C162"/>
      <c r="D162"/>
      <c r="E162"/>
      <c r="L162" s="1"/>
      <c r="M162" s="2"/>
      <c r="N162" s="16"/>
      <c r="O162" s="16"/>
    </row>
    <row r="163" spans="3:15" x14ac:dyDescent="0.25">
      <c r="C163"/>
      <c r="D163"/>
      <c r="E163"/>
      <c r="L163" s="1"/>
      <c r="M163" s="2"/>
      <c r="N163" s="16"/>
      <c r="O163" s="16"/>
    </row>
    <row r="164" spans="3:15" x14ac:dyDescent="0.25">
      <c r="C164"/>
      <c r="D164"/>
      <c r="E164"/>
      <c r="L164" s="1"/>
      <c r="M164" s="2"/>
      <c r="N164" s="16"/>
      <c r="O164" s="16"/>
    </row>
    <row r="165" spans="3:15" x14ac:dyDescent="0.25">
      <c r="C165"/>
      <c r="D165"/>
      <c r="E165"/>
      <c r="L165" s="1"/>
      <c r="M165" s="2"/>
      <c r="N165" s="16"/>
      <c r="O165" s="16"/>
    </row>
    <row r="166" spans="3:15" x14ac:dyDescent="0.25">
      <c r="C166"/>
      <c r="D166"/>
      <c r="E166"/>
      <c r="L166" s="1"/>
      <c r="M166" s="2"/>
      <c r="N166" s="45"/>
      <c r="O166" s="45"/>
    </row>
    <row r="167" spans="3:15" x14ac:dyDescent="0.25">
      <c r="C167"/>
      <c r="D167"/>
      <c r="E167"/>
      <c r="L167" s="1"/>
      <c r="M167" s="2"/>
      <c r="N167" s="45"/>
      <c r="O167" s="45"/>
    </row>
    <row r="168" spans="3:15" x14ac:dyDescent="0.25">
      <c r="C168"/>
      <c r="D168"/>
      <c r="E168"/>
      <c r="L168" s="1"/>
      <c r="M168" s="2"/>
      <c r="N168" s="45"/>
      <c r="O168" s="45"/>
    </row>
    <row r="169" spans="3:15" x14ac:dyDescent="0.25">
      <c r="C169"/>
      <c r="D169"/>
      <c r="E169"/>
      <c r="L169" s="1"/>
      <c r="M169" s="2"/>
      <c r="N169" s="155"/>
      <c r="O169" s="155"/>
    </row>
    <row r="170" spans="3:15" x14ac:dyDescent="0.25">
      <c r="C170"/>
      <c r="D170"/>
      <c r="E170"/>
      <c r="L170" s="1"/>
      <c r="M170" s="2"/>
      <c r="N170" s="45"/>
      <c r="O170" s="45"/>
    </row>
    <row r="171" spans="3:15" x14ac:dyDescent="0.25">
      <c r="C171"/>
      <c r="D171"/>
      <c r="E171"/>
      <c r="L171" s="1"/>
      <c r="M171" s="2"/>
      <c r="N171" s="45"/>
      <c r="O171" s="45"/>
    </row>
    <row r="172" spans="3:15" x14ac:dyDescent="0.25">
      <c r="C172"/>
      <c r="D172"/>
      <c r="E172"/>
      <c r="L172" s="1"/>
      <c r="M172" s="2"/>
      <c r="N172" s="45"/>
      <c r="O172" s="45"/>
    </row>
    <row r="173" spans="3:15" x14ac:dyDescent="0.25">
      <c r="C173"/>
      <c r="D173"/>
      <c r="E173"/>
      <c r="L173" s="1"/>
      <c r="M173" s="2"/>
      <c r="N173" s="45"/>
      <c r="O173" s="45"/>
    </row>
    <row r="174" spans="3:15" x14ac:dyDescent="0.25">
      <c r="C174"/>
      <c r="D174"/>
      <c r="E174"/>
      <c r="L174" s="1"/>
      <c r="M174" s="2"/>
      <c r="N174" s="45"/>
      <c r="O174" s="45"/>
    </row>
    <row r="175" spans="3:15" x14ac:dyDescent="0.25">
      <c r="C175"/>
      <c r="D175"/>
      <c r="E175"/>
      <c r="L175" s="1"/>
      <c r="M175" s="2"/>
      <c r="N175" s="45"/>
      <c r="O175" s="45"/>
    </row>
    <row r="176" spans="3:15" x14ac:dyDescent="0.25">
      <c r="C176"/>
      <c r="D176"/>
      <c r="E176"/>
      <c r="L176" s="1"/>
      <c r="M176" s="2"/>
      <c r="N176" s="45"/>
      <c r="O176" s="45"/>
    </row>
    <row r="177" spans="3:15" x14ac:dyDescent="0.25">
      <c r="C177"/>
      <c r="D177"/>
      <c r="E177"/>
      <c r="L177" s="1"/>
      <c r="M177" s="2"/>
      <c r="N177" s="45"/>
      <c r="O177" s="45"/>
    </row>
    <row r="178" spans="3:15" x14ac:dyDescent="0.25">
      <c r="C178"/>
      <c r="D178"/>
      <c r="E178"/>
      <c r="L178" s="1"/>
      <c r="M178" s="2"/>
      <c r="N178" s="45"/>
      <c r="O178" s="45"/>
    </row>
    <row r="179" spans="3:15" x14ac:dyDescent="0.25">
      <c r="C179"/>
      <c r="D179"/>
      <c r="E179"/>
      <c r="N179" s="45"/>
      <c r="O179" s="45"/>
    </row>
    <row r="180" spans="3:15" x14ac:dyDescent="0.25">
      <c r="C180"/>
      <c r="D180"/>
      <c r="E180"/>
      <c r="N180" s="45"/>
      <c r="O180" s="45"/>
    </row>
    <row r="181" spans="3:15" x14ac:dyDescent="0.25">
      <c r="C181"/>
      <c r="D181"/>
      <c r="E181"/>
      <c r="N181" s="45"/>
      <c r="O181" s="45"/>
    </row>
    <row r="182" spans="3:15" x14ac:dyDescent="0.25">
      <c r="C182"/>
      <c r="D182"/>
      <c r="E182"/>
      <c r="N182" s="45"/>
      <c r="O182" s="45"/>
    </row>
    <row r="183" spans="3:15" x14ac:dyDescent="0.25">
      <c r="C183"/>
      <c r="D183"/>
      <c r="E183"/>
      <c r="N183" s="45"/>
      <c r="O183" s="45"/>
    </row>
    <row r="184" spans="3:15" x14ac:dyDescent="0.25">
      <c r="C184"/>
      <c r="D184"/>
      <c r="E184"/>
      <c r="N184" s="45"/>
      <c r="O184" s="45"/>
    </row>
    <row r="185" spans="3:15" x14ac:dyDescent="0.25">
      <c r="C185"/>
      <c r="D185"/>
      <c r="E185"/>
      <c r="N185" s="45"/>
      <c r="O185" s="45"/>
    </row>
    <row r="186" spans="3:15" x14ac:dyDescent="0.25">
      <c r="C186"/>
      <c r="D186"/>
      <c r="E186"/>
      <c r="L186" s="1"/>
      <c r="M186" s="1"/>
      <c r="N186" s="45"/>
      <c r="O186" s="45"/>
    </row>
    <row r="187" spans="3:15" x14ac:dyDescent="0.25">
      <c r="C187"/>
      <c r="D187"/>
      <c r="E187"/>
      <c r="L187" s="1"/>
      <c r="M187" s="1"/>
      <c r="N187" s="45"/>
      <c r="O187" s="45"/>
    </row>
    <row r="188" spans="3:15" x14ac:dyDescent="0.25">
      <c r="C188"/>
      <c r="D188"/>
      <c r="E188"/>
      <c r="L188" s="1"/>
      <c r="M188" s="1"/>
      <c r="N188" s="45"/>
      <c r="O188" s="45"/>
    </row>
    <row r="189" spans="3:15" x14ac:dyDescent="0.25">
      <c r="C189"/>
      <c r="D189"/>
      <c r="E189"/>
      <c r="L189" s="1"/>
      <c r="M189" s="1"/>
      <c r="N189" s="45"/>
      <c r="O189" s="45"/>
    </row>
    <row r="190" spans="3:15" x14ac:dyDescent="0.25">
      <c r="C190"/>
      <c r="D190"/>
      <c r="E190"/>
      <c r="L190" s="1"/>
      <c r="M190" s="1"/>
      <c r="N190" s="45"/>
      <c r="O190" s="45"/>
    </row>
    <row r="191" spans="3:15" x14ac:dyDescent="0.25">
      <c r="C191"/>
      <c r="D191"/>
      <c r="E191"/>
      <c r="L191" s="1"/>
      <c r="M191" s="1"/>
      <c r="N191" s="45"/>
      <c r="O191" s="45"/>
    </row>
    <row r="192" spans="3:15" x14ac:dyDescent="0.25">
      <c r="L192" s="1"/>
      <c r="M192" s="1"/>
      <c r="N192" s="45"/>
      <c r="O192" s="45"/>
    </row>
    <row r="193" spans="1:15" x14ac:dyDescent="0.25">
      <c r="L193" s="1"/>
      <c r="M193" s="1"/>
      <c r="N193" s="45"/>
      <c r="O193" s="45"/>
    </row>
    <row r="194" spans="1:15" x14ac:dyDescent="0.25">
      <c r="L194" s="1"/>
      <c r="M194" s="1"/>
      <c r="N194" s="45"/>
      <c r="O194" s="45"/>
    </row>
    <row r="195" spans="1:15" x14ac:dyDescent="0.25">
      <c r="L195" s="1"/>
      <c r="M195" s="1"/>
      <c r="N195" s="45"/>
      <c r="O195" s="45"/>
    </row>
    <row r="196" spans="1:15" x14ac:dyDescent="0.25">
      <c r="L196" s="1"/>
      <c r="M196" s="1"/>
      <c r="N196" s="45"/>
      <c r="O196" s="45"/>
    </row>
    <row r="197" spans="1:15" x14ac:dyDescent="0.25">
      <c r="L197" s="1"/>
      <c r="M197" s="1"/>
      <c r="N197" s="45"/>
      <c r="O197" s="45"/>
    </row>
    <row r="198" spans="1:15" x14ac:dyDescent="0.25">
      <c r="L198" s="1"/>
      <c r="M198" s="1"/>
      <c r="N198" s="45"/>
      <c r="O198" s="45"/>
    </row>
    <row r="199" spans="1:15" x14ac:dyDescent="0.25">
      <c r="L199" s="1"/>
      <c r="M199" s="1"/>
      <c r="N199" s="45"/>
      <c r="O199" s="45"/>
    </row>
    <row r="200" spans="1:15" x14ac:dyDescent="0.25">
      <c r="L200" s="1"/>
      <c r="M200" s="1"/>
      <c r="N200" s="45"/>
      <c r="O200" s="45"/>
    </row>
    <row r="201" spans="1:15" x14ac:dyDescent="0.25">
      <c r="L201" s="1"/>
      <c r="M201" s="1"/>
      <c r="N201" s="45"/>
      <c r="O201" s="45"/>
    </row>
    <row r="202" spans="1:15" x14ac:dyDescent="0.25">
      <c r="N202" s="45"/>
      <c r="O202" s="45"/>
    </row>
    <row r="203" spans="1:15" x14ac:dyDescent="0.25">
      <c r="N203" s="45"/>
      <c r="O203" s="45"/>
    </row>
    <row r="204" spans="1:15" x14ac:dyDescent="0.25">
      <c r="N204" s="45"/>
      <c r="O204" s="45"/>
    </row>
    <row r="205" spans="1:15" x14ac:dyDescent="0.25">
      <c r="N205" s="45"/>
      <c r="O205" s="45"/>
    </row>
    <row r="206" spans="1:15" x14ac:dyDescent="0.2">
      <c r="A206" s="156"/>
      <c r="B206" s="157"/>
      <c r="C206" s="158"/>
      <c r="D206" s="159"/>
      <c r="E206" s="160"/>
      <c r="F206" s="161"/>
      <c r="G206" s="162"/>
      <c r="H206" s="163"/>
      <c r="I206" s="69"/>
      <c r="J206" s="69"/>
      <c r="K206" s="164"/>
      <c r="L206" s="165"/>
      <c r="M206" s="166"/>
      <c r="N206" s="45"/>
      <c r="O206" s="45"/>
    </row>
    <row r="207" spans="1:15" x14ac:dyDescent="0.25">
      <c r="F207" s="161"/>
      <c r="G207" s="162"/>
      <c r="H207" s="163"/>
      <c r="I207" s="69"/>
      <c r="J207" s="69"/>
      <c r="K207" s="164"/>
      <c r="L207" s="165"/>
      <c r="M207" s="166"/>
      <c r="N207" s="45"/>
      <c r="O207" s="45"/>
    </row>
    <row r="208" spans="1:15" x14ac:dyDescent="0.25">
      <c r="F208" s="167"/>
      <c r="G208" s="168"/>
      <c r="H208" s="169"/>
      <c r="I208" s="69"/>
      <c r="J208" s="69"/>
      <c r="K208" s="164"/>
      <c r="L208" s="165"/>
      <c r="M208" s="166"/>
      <c r="N208" s="45"/>
      <c r="O208" s="45"/>
    </row>
    <row r="209" spans="1:15" x14ac:dyDescent="0.25">
      <c r="F209" s="167"/>
      <c r="G209" s="168"/>
      <c r="H209" s="169"/>
      <c r="I209" s="69"/>
      <c r="J209" s="69"/>
      <c r="K209" s="164"/>
      <c r="L209" s="165"/>
      <c r="M209" s="166"/>
      <c r="N209" s="45"/>
      <c r="O209" s="45"/>
    </row>
    <row r="210" spans="1:15" x14ac:dyDescent="0.25">
      <c r="F210" s="167">
        <v>793.11355200000003</v>
      </c>
      <c r="G210" s="168">
        <v>793.11355200000003</v>
      </c>
      <c r="H210" s="170">
        <v>5.4999999999999938E-2</v>
      </c>
      <c r="I210" s="69"/>
      <c r="J210" s="69"/>
      <c r="K210" s="164"/>
      <c r="L210" s="165"/>
      <c r="M210" s="166"/>
      <c r="N210" s="45"/>
      <c r="O210" s="45"/>
    </row>
    <row r="211" spans="1:15" x14ac:dyDescent="0.25">
      <c r="F211" s="167">
        <v>1268.9816832000001</v>
      </c>
      <c r="G211" s="168">
        <v>1268.9816832000001</v>
      </c>
      <c r="H211" s="170">
        <v>5.4999999999999938E-2</v>
      </c>
      <c r="I211" s="69"/>
      <c r="J211" s="69"/>
      <c r="K211" s="164"/>
      <c r="L211" s="165"/>
      <c r="M211" s="166"/>
      <c r="N211" s="45"/>
      <c r="O211" s="45"/>
    </row>
    <row r="212" spans="1:15" x14ac:dyDescent="0.25">
      <c r="F212" s="167">
        <v>317.24542080000003</v>
      </c>
      <c r="G212" s="168">
        <v>317.24542080000003</v>
      </c>
      <c r="H212" s="170">
        <v>5.4999999999999938E-2</v>
      </c>
      <c r="I212" s="69"/>
      <c r="J212" s="69"/>
      <c r="K212" s="164"/>
      <c r="L212" s="165"/>
      <c r="M212" s="166"/>
      <c r="N212" s="45"/>
      <c r="O212" s="45"/>
    </row>
    <row r="213" spans="1:15" x14ac:dyDescent="0.25">
      <c r="F213" s="167">
        <v>1586.2271040000001</v>
      </c>
      <c r="G213" s="168">
        <v>1586.2271040000001</v>
      </c>
      <c r="H213" s="170">
        <v>5.4999999999999938E-2</v>
      </c>
      <c r="I213" s="69"/>
      <c r="J213" s="69"/>
      <c r="K213" s="164"/>
      <c r="L213" s="165"/>
      <c r="M213" s="166" t="s">
        <v>478</v>
      </c>
      <c r="N213" s="45"/>
      <c r="O213" s="45"/>
    </row>
    <row r="214" spans="1:15" x14ac:dyDescent="0.25">
      <c r="F214" s="167">
        <v>7931.1355199999989</v>
      </c>
      <c r="G214" s="168">
        <v>7931.1355199999989</v>
      </c>
      <c r="H214" s="170">
        <v>5.4999999999999938E-2</v>
      </c>
      <c r="I214" s="69"/>
      <c r="J214" s="69"/>
      <c r="K214" s="164"/>
      <c r="L214" s="165"/>
      <c r="M214" s="166"/>
      <c r="N214" s="45"/>
      <c r="O214" s="45"/>
    </row>
    <row r="215" spans="1:15" x14ac:dyDescent="0.25">
      <c r="F215" s="167">
        <v>4758.6813120000006</v>
      </c>
      <c r="G215" s="168">
        <v>4758.6813120000006</v>
      </c>
      <c r="H215" s="170">
        <v>5.4999999999999938E-2</v>
      </c>
      <c r="I215" s="69"/>
      <c r="J215" s="69"/>
      <c r="K215" s="164"/>
      <c r="L215" s="165"/>
      <c r="M215" s="166"/>
      <c r="N215" s="45"/>
      <c r="O215" s="45"/>
    </row>
    <row r="216" spans="1:15" x14ac:dyDescent="0.25">
      <c r="F216" s="167">
        <v>4758.6813120000006</v>
      </c>
      <c r="G216" s="168">
        <v>4758.6813120000006</v>
      </c>
      <c r="H216" s="170">
        <v>5.4999999999999938E-2</v>
      </c>
      <c r="I216" s="69"/>
      <c r="J216" s="69"/>
      <c r="K216" s="164"/>
      <c r="L216" s="165"/>
      <c r="M216" s="166"/>
      <c r="N216" s="45"/>
      <c r="O216" s="45"/>
    </row>
    <row r="217" spans="1:15" x14ac:dyDescent="0.25">
      <c r="F217" s="167">
        <v>15862.271039999998</v>
      </c>
      <c r="G217" s="168">
        <v>15862.271039999998</v>
      </c>
      <c r="H217" s="170">
        <v>5.4999999999999938E-2</v>
      </c>
      <c r="I217" s="69"/>
      <c r="J217" s="69"/>
      <c r="K217" s="164"/>
      <c r="L217" s="165"/>
      <c r="M217" s="166"/>
      <c r="N217" s="45"/>
      <c r="O217" s="45"/>
    </row>
    <row r="218" spans="1:15" x14ac:dyDescent="0.25">
      <c r="F218" s="171">
        <v>23793.406559999999</v>
      </c>
      <c r="G218" s="172">
        <v>23793.406559999999</v>
      </c>
      <c r="H218" s="173">
        <v>5.4999999999999938E-2</v>
      </c>
      <c r="I218" s="69"/>
      <c r="J218" s="69"/>
      <c r="K218" s="164"/>
      <c r="L218" s="165"/>
      <c r="M218" s="166"/>
      <c r="N218" s="45"/>
      <c r="O218" s="45"/>
    </row>
    <row r="219" spans="1:15" x14ac:dyDescent="0.25">
      <c r="F219" s="158">
        <v>317.24542080000003</v>
      </c>
      <c r="G219" s="159">
        <v>317.24542080000003</v>
      </c>
      <c r="H219" s="174">
        <v>5.4999999999999938E-2</v>
      </c>
      <c r="I219" s="69"/>
      <c r="J219" s="69"/>
      <c r="K219" s="164"/>
      <c r="L219" s="165"/>
      <c r="M219" s="166"/>
      <c r="N219" s="45"/>
      <c r="O219" s="45"/>
    </row>
    <row r="220" spans="1:15" x14ac:dyDescent="0.2">
      <c r="A220" s="156"/>
      <c r="B220" s="157"/>
      <c r="C220" s="158"/>
      <c r="D220" s="159"/>
      <c r="E220" s="160"/>
      <c r="F220" s="158"/>
      <c r="G220" s="159"/>
      <c r="H220" s="160"/>
      <c r="I220" s="69"/>
      <c r="J220" s="69"/>
      <c r="K220" s="164"/>
      <c r="L220" s="165"/>
      <c r="M220" s="166"/>
      <c r="N220" s="45"/>
      <c r="O220" s="45"/>
    </row>
    <row r="221" spans="1:15" ht="23.25" x14ac:dyDescent="0.25">
      <c r="A221" s="983"/>
      <c r="B221" s="983"/>
      <c r="C221" s="983"/>
      <c r="D221" s="983"/>
      <c r="E221" s="983"/>
      <c r="F221" s="983"/>
      <c r="G221" s="983"/>
      <c r="H221" s="983"/>
      <c r="I221" s="175"/>
      <c r="J221" s="175"/>
    </row>
    <row r="222" spans="1:15" x14ac:dyDescent="0.2">
      <c r="A222" s="176"/>
      <c r="B222" s="177"/>
      <c r="C222" s="178"/>
      <c r="D222" s="159"/>
      <c r="E222" s="160"/>
      <c r="F222" s="178"/>
      <c r="G222" s="159"/>
      <c r="H222" s="160"/>
      <c r="I222" s="69"/>
      <c r="J222" s="69"/>
      <c r="K222" s="164"/>
      <c r="L222" s="165"/>
      <c r="M222" s="166"/>
      <c r="N222" s="45"/>
      <c r="O222" s="45"/>
    </row>
    <row r="223" spans="1:15" x14ac:dyDescent="0.2">
      <c r="A223" s="179"/>
      <c r="B223" s="157"/>
      <c r="C223" s="178"/>
      <c r="D223" s="159"/>
      <c r="E223" s="160"/>
      <c r="F223" s="178"/>
      <c r="G223" s="159"/>
      <c r="H223" s="160"/>
      <c r="I223" s="69"/>
      <c r="J223" s="69"/>
      <c r="K223" s="164"/>
      <c r="L223" s="165"/>
      <c r="M223" s="166"/>
      <c r="N223" s="45"/>
      <c r="O223" s="45"/>
    </row>
    <row r="225" spans="3:15" x14ac:dyDescent="0.25">
      <c r="N225" s="16"/>
      <c r="O225" s="16"/>
    </row>
    <row r="226" spans="3:15" x14ac:dyDescent="0.25">
      <c r="N226" s="16"/>
      <c r="O226" s="16"/>
    </row>
    <row r="227" spans="3:15" x14ac:dyDescent="0.25">
      <c r="L227" s="1"/>
      <c r="M227" s="2"/>
      <c r="N227" s="16"/>
      <c r="O227" s="16"/>
    </row>
    <row r="228" spans="3:15" x14ac:dyDescent="0.25">
      <c r="L228" s="1"/>
      <c r="M228" s="2"/>
      <c r="N228" s="16"/>
      <c r="O228" s="16"/>
    </row>
    <row r="229" spans="3:15" x14ac:dyDescent="0.25">
      <c r="L229" s="1"/>
      <c r="M229" s="2"/>
      <c r="N229" s="45"/>
      <c r="O229" s="45"/>
    </row>
    <row r="230" spans="3:15" x14ac:dyDescent="0.25">
      <c r="L230" s="1"/>
      <c r="M230" s="2"/>
      <c r="N230" s="45"/>
      <c r="O230" s="45"/>
    </row>
    <row r="231" spans="3:15" x14ac:dyDescent="0.25">
      <c r="L231" s="1"/>
      <c r="M231" s="2"/>
      <c r="N231" s="45"/>
      <c r="O231" s="45"/>
    </row>
    <row r="232" spans="3:15" x14ac:dyDescent="0.25">
      <c r="L232" s="1"/>
      <c r="M232" s="2"/>
      <c r="N232" s="45"/>
      <c r="O232" s="45"/>
    </row>
    <row r="233" spans="3:15" x14ac:dyDescent="0.25">
      <c r="L233" s="1"/>
      <c r="M233" s="2"/>
      <c r="N233" s="45"/>
      <c r="O233" s="45"/>
    </row>
    <row r="234" spans="3:15" x14ac:dyDescent="0.25">
      <c r="L234" s="1"/>
      <c r="M234" s="2"/>
      <c r="N234" s="45"/>
      <c r="O234" s="45"/>
    </row>
    <row r="235" spans="3:15" x14ac:dyDescent="0.25">
      <c r="L235" s="1"/>
      <c r="M235" s="2"/>
      <c r="N235" s="45"/>
      <c r="O235" s="45"/>
    </row>
    <row r="236" spans="3:15" x14ac:dyDescent="0.25">
      <c r="L236" s="1"/>
      <c r="M236" s="2"/>
      <c r="N236" s="45"/>
      <c r="O236" s="45"/>
    </row>
    <row r="237" spans="3:15" x14ac:dyDescent="0.25">
      <c r="L237" s="1"/>
      <c r="M237" s="2"/>
      <c r="N237" s="45"/>
      <c r="O237" s="45"/>
    </row>
    <row r="238" spans="3:15" x14ac:dyDescent="0.25">
      <c r="L238" s="1"/>
      <c r="M238" s="2"/>
      <c r="N238" s="45"/>
      <c r="O238" s="45"/>
    </row>
    <row r="239" spans="3:15" x14ac:dyDescent="0.25">
      <c r="L239" s="1"/>
      <c r="M239" s="2"/>
      <c r="N239" s="45"/>
      <c r="O239" s="45"/>
    </row>
    <row r="240" spans="3:15" x14ac:dyDescent="0.25">
      <c r="C240"/>
      <c r="D240"/>
      <c r="E240"/>
      <c r="L240" s="1"/>
      <c r="M240" s="2"/>
      <c r="N240" s="45"/>
      <c r="O240" s="45"/>
    </row>
    <row r="241" spans="3:15" x14ac:dyDescent="0.25">
      <c r="C241"/>
      <c r="D241"/>
      <c r="E241"/>
      <c r="L241" s="1"/>
      <c r="M241" s="2"/>
      <c r="N241" s="45"/>
      <c r="O241" s="45"/>
    </row>
    <row r="242" spans="3:15" x14ac:dyDescent="0.25">
      <c r="C242"/>
      <c r="D242"/>
      <c r="E242"/>
      <c r="L242" s="1"/>
      <c r="M242" s="2"/>
      <c r="N242" s="45"/>
      <c r="O242" s="45"/>
    </row>
    <row r="243" spans="3:15" x14ac:dyDescent="0.25">
      <c r="C243"/>
      <c r="D243"/>
      <c r="E243"/>
      <c r="L243" s="1"/>
      <c r="M243" s="2"/>
      <c r="N243" s="45"/>
      <c r="O243" s="45"/>
    </row>
    <row r="244" spans="3:15" x14ac:dyDescent="0.25">
      <c r="C244"/>
      <c r="D244"/>
      <c r="E244"/>
      <c r="L244" s="1"/>
      <c r="M244" s="2"/>
      <c r="N244" s="45"/>
      <c r="O244" s="45"/>
    </row>
    <row r="245" spans="3:15" x14ac:dyDescent="0.25">
      <c r="C245"/>
      <c r="D245"/>
      <c r="E245"/>
      <c r="L245" s="1"/>
      <c r="M245" s="2"/>
      <c r="N245" s="45"/>
      <c r="O245" s="45"/>
    </row>
    <row r="246" spans="3:15" x14ac:dyDescent="0.25">
      <c r="C246"/>
      <c r="D246"/>
      <c r="E246"/>
      <c r="L246" s="1"/>
      <c r="M246" s="2"/>
      <c r="N246" s="45"/>
      <c r="O246" s="45"/>
    </row>
    <row r="247" spans="3:15" x14ac:dyDescent="0.25">
      <c r="C247"/>
      <c r="D247"/>
      <c r="E247"/>
      <c r="L247" s="1"/>
      <c r="M247" s="2"/>
      <c r="N247" s="45"/>
      <c r="O247" s="45"/>
    </row>
    <row r="248" spans="3:15" x14ac:dyDescent="0.25">
      <c r="C248"/>
      <c r="D248"/>
      <c r="E248"/>
      <c r="L248" s="1"/>
      <c r="M248" s="2"/>
      <c r="N248" s="45"/>
      <c r="O248" s="45"/>
    </row>
    <row r="249" spans="3:15" x14ac:dyDescent="0.25">
      <c r="C249"/>
      <c r="D249"/>
      <c r="E249"/>
      <c r="L249" s="1"/>
      <c r="M249" s="2"/>
      <c r="N249" s="45"/>
      <c r="O249" s="45"/>
    </row>
    <row r="250" spans="3:15" x14ac:dyDescent="0.25">
      <c r="C250"/>
      <c r="D250"/>
      <c r="E250"/>
      <c r="L250" s="1"/>
      <c r="M250" s="2"/>
      <c r="N250" s="45"/>
      <c r="O250" s="45"/>
    </row>
    <row r="251" spans="3:15" x14ac:dyDescent="0.25">
      <c r="C251"/>
      <c r="D251"/>
      <c r="E251"/>
      <c r="L251" s="1"/>
      <c r="M251" s="2"/>
      <c r="N251" s="45"/>
      <c r="O251" s="45"/>
    </row>
    <row r="252" spans="3:15" x14ac:dyDescent="0.25">
      <c r="C252"/>
      <c r="D252"/>
      <c r="E252"/>
      <c r="L252" s="1"/>
      <c r="M252" s="2"/>
      <c r="N252" s="45"/>
      <c r="O252" s="45"/>
    </row>
    <row r="253" spans="3:15" x14ac:dyDescent="0.25">
      <c r="C253"/>
      <c r="D253"/>
      <c r="E253"/>
      <c r="L253" s="1"/>
      <c r="M253" s="2"/>
      <c r="N253" s="45"/>
      <c r="O253" s="45"/>
    </row>
    <row r="254" spans="3:15" x14ac:dyDescent="0.25">
      <c r="C254"/>
      <c r="D254"/>
      <c r="E254"/>
      <c r="L254" s="1"/>
      <c r="M254" s="2"/>
      <c r="N254" s="45"/>
      <c r="O254" s="45"/>
    </row>
    <row r="255" spans="3:15" x14ac:dyDescent="0.25">
      <c r="C255"/>
      <c r="D255"/>
      <c r="E255"/>
      <c r="L255" s="1"/>
      <c r="M255" s="2"/>
      <c r="N255" s="45"/>
      <c r="O255" s="45"/>
    </row>
    <row r="256" spans="3:15" x14ac:dyDescent="0.25">
      <c r="C256"/>
      <c r="D256"/>
      <c r="E256"/>
      <c r="L256" s="1"/>
      <c r="M256" s="2"/>
      <c r="N256" s="45"/>
      <c r="O256" s="45"/>
    </row>
    <row r="257" spans="3:15" x14ac:dyDescent="0.25">
      <c r="C257"/>
      <c r="D257"/>
      <c r="E257"/>
      <c r="L257" s="1"/>
      <c r="M257" s="2"/>
      <c r="N257" s="45"/>
      <c r="O257" s="45"/>
    </row>
    <row r="258" spans="3:15" x14ac:dyDescent="0.25">
      <c r="C258"/>
      <c r="D258"/>
      <c r="E258"/>
      <c r="L258" s="1"/>
      <c r="M258" s="2"/>
      <c r="N258" s="45"/>
      <c r="O258" s="45"/>
    </row>
    <row r="259" spans="3:15" x14ac:dyDescent="0.25">
      <c r="C259"/>
      <c r="D259"/>
      <c r="E259"/>
      <c r="N259" s="45"/>
      <c r="O259" s="45"/>
    </row>
    <row r="260" spans="3:15" x14ac:dyDescent="0.25">
      <c r="C260"/>
      <c r="D260"/>
      <c r="E260"/>
      <c r="N260" s="45"/>
      <c r="O260" s="45"/>
    </row>
    <row r="261" spans="3:15" x14ac:dyDescent="0.25">
      <c r="C261"/>
      <c r="D261"/>
      <c r="E261"/>
      <c r="N261" s="45"/>
      <c r="O261" s="45"/>
    </row>
    <row r="262" spans="3:15" x14ac:dyDescent="0.25">
      <c r="C262"/>
      <c r="D262"/>
      <c r="E262"/>
      <c r="N262" s="45"/>
      <c r="O262" s="45"/>
    </row>
    <row r="263" spans="3:15" x14ac:dyDescent="0.25">
      <c r="C263"/>
      <c r="D263"/>
      <c r="E263"/>
      <c r="N263" s="45"/>
      <c r="O263" s="45"/>
    </row>
    <row r="264" spans="3:15" x14ac:dyDescent="0.25">
      <c r="C264"/>
      <c r="D264"/>
      <c r="E264"/>
      <c r="N264" s="45"/>
      <c r="O264" s="45"/>
    </row>
    <row r="265" spans="3:15" x14ac:dyDescent="0.25">
      <c r="C265"/>
      <c r="D265"/>
      <c r="E265"/>
      <c r="N265" s="45"/>
      <c r="O265" s="45"/>
    </row>
    <row r="266" spans="3:15" x14ac:dyDescent="0.25">
      <c r="C266"/>
      <c r="D266"/>
      <c r="E266"/>
      <c r="N266" s="45"/>
      <c r="O266" s="45"/>
    </row>
    <row r="267" spans="3:15" x14ac:dyDescent="0.25">
      <c r="C267"/>
      <c r="D267"/>
      <c r="E267"/>
      <c r="N267" s="45"/>
      <c r="O267" s="45"/>
    </row>
    <row r="268" spans="3:15" x14ac:dyDescent="0.25">
      <c r="C268"/>
      <c r="D268"/>
      <c r="E268"/>
      <c r="N268" s="45"/>
      <c r="O268" s="45"/>
    </row>
    <row r="269" spans="3:15" x14ac:dyDescent="0.25">
      <c r="C269"/>
      <c r="D269"/>
      <c r="E269"/>
      <c r="N269" s="45"/>
      <c r="O269" s="45"/>
    </row>
    <row r="270" spans="3:15" x14ac:dyDescent="0.25">
      <c r="C270"/>
      <c r="D270"/>
      <c r="E270"/>
      <c r="N270" s="45"/>
      <c r="O270" s="45"/>
    </row>
    <row r="271" spans="3:15" x14ac:dyDescent="0.25">
      <c r="C271"/>
      <c r="D271"/>
      <c r="E271"/>
    </row>
    <row r="272" spans="3:15" x14ac:dyDescent="0.25">
      <c r="C272"/>
      <c r="D272"/>
      <c r="E272"/>
      <c r="N272" s="16"/>
      <c r="O272" s="16"/>
    </row>
    <row r="273" spans="3:15" x14ac:dyDescent="0.25">
      <c r="C273"/>
      <c r="D273"/>
      <c r="E273"/>
      <c r="N273" s="16"/>
      <c r="O273" s="16"/>
    </row>
    <row r="274" spans="3:15" x14ac:dyDescent="0.25">
      <c r="C274"/>
      <c r="D274"/>
      <c r="E274"/>
      <c r="N274" s="16"/>
      <c r="O274" s="16"/>
    </row>
    <row r="275" spans="3:15" x14ac:dyDescent="0.25">
      <c r="C275"/>
      <c r="D275"/>
      <c r="E275"/>
      <c r="L275" s="1"/>
      <c r="M275" s="2"/>
      <c r="N275" s="16"/>
      <c r="O275" s="16"/>
    </row>
    <row r="276" spans="3:15" x14ac:dyDescent="0.25">
      <c r="C276"/>
      <c r="D276"/>
      <c r="E276"/>
      <c r="L276" s="1"/>
      <c r="M276" s="2"/>
      <c r="N276" s="45"/>
      <c r="O276" s="45"/>
    </row>
    <row r="277" spans="3:15" x14ac:dyDescent="0.25">
      <c r="C277"/>
      <c r="D277"/>
      <c r="E277"/>
      <c r="L277" s="1"/>
      <c r="M277" s="2"/>
      <c r="N277" s="45"/>
      <c r="O277" s="45"/>
    </row>
    <row r="278" spans="3:15" x14ac:dyDescent="0.25">
      <c r="C278"/>
      <c r="D278"/>
      <c r="E278"/>
      <c r="L278" s="1"/>
      <c r="M278" s="2"/>
      <c r="N278" s="45"/>
      <c r="O278" s="45"/>
    </row>
    <row r="279" spans="3:15" x14ac:dyDescent="0.25">
      <c r="C279"/>
      <c r="D279"/>
      <c r="E279"/>
      <c r="L279" s="1"/>
      <c r="M279" s="2"/>
      <c r="N279" s="45"/>
      <c r="O279" s="45"/>
    </row>
    <row r="280" spans="3:15" x14ac:dyDescent="0.25">
      <c r="C280"/>
      <c r="D280"/>
      <c r="E280"/>
      <c r="L280" s="1"/>
      <c r="M280" s="2"/>
      <c r="N280" s="45"/>
      <c r="O280" s="45"/>
    </row>
    <row r="281" spans="3:15" x14ac:dyDescent="0.25">
      <c r="C281"/>
      <c r="D281"/>
      <c r="E281"/>
      <c r="L281" s="1"/>
      <c r="M281" s="2"/>
      <c r="N281" s="45"/>
      <c r="O281" s="45"/>
    </row>
    <row r="282" spans="3:15" x14ac:dyDescent="0.25">
      <c r="C282"/>
      <c r="D282"/>
      <c r="E282"/>
      <c r="L282" s="1"/>
      <c r="M282" s="2"/>
      <c r="N282" s="45"/>
      <c r="O282" s="45"/>
    </row>
    <row r="283" spans="3:15" x14ac:dyDescent="0.25">
      <c r="C283"/>
      <c r="D283"/>
      <c r="E283"/>
      <c r="L283" s="1"/>
      <c r="M283" s="2"/>
      <c r="N283" s="45"/>
      <c r="O283" s="45"/>
    </row>
    <row r="284" spans="3:15" x14ac:dyDescent="0.25">
      <c r="C284"/>
      <c r="D284"/>
      <c r="E284"/>
      <c r="L284" s="1"/>
      <c r="M284" s="2"/>
      <c r="N284" s="45"/>
      <c r="O284" s="45"/>
    </row>
    <row r="285" spans="3:15" x14ac:dyDescent="0.25">
      <c r="C285"/>
      <c r="D285"/>
      <c r="E285"/>
      <c r="L285" s="1"/>
      <c r="M285" s="2"/>
      <c r="N285" s="45"/>
      <c r="O285" s="45"/>
    </row>
    <row r="286" spans="3:15" x14ac:dyDescent="0.25">
      <c r="C286"/>
      <c r="D286"/>
      <c r="E286"/>
      <c r="L286" s="1"/>
      <c r="M286" s="2"/>
      <c r="N286" s="45"/>
      <c r="O286" s="45"/>
    </row>
    <row r="287" spans="3:15" x14ac:dyDescent="0.25">
      <c r="C287"/>
      <c r="D287"/>
      <c r="E287"/>
      <c r="L287" s="1"/>
      <c r="M287" s="2"/>
      <c r="N287" s="45"/>
      <c r="O287" s="45"/>
    </row>
    <row r="288" spans="3:15" x14ac:dyDescent="0.25">
      <c r="C288"/>
      <c r="D288"/>
      <c r="E288"/>
      <c r="L288" s="1"/>
      <c r="M288" s="2"/>
      <c r="N288" s="45"/>
      <c r="O288" s="45"/>
    </row>
    <row r="289" spans="3:15" x14ac:dyDescent="0.25">
      <c r="C289"/>
      <c r="D289"/>
      <c r="E289"/>
      <c r="L289" s="1"/>
      <c r="M289" s="2"/>
      <c r="N289" s="45"/>
      <c r="O289" s="45"/>
    </row>
    <row r="290" spans="3:15" x14ac:dyDescent="0.25">
      <c r="C290"/>
      <c r="D290"/>
      <c r="E290"/>
      <c r="L290" s="1"/>
      <c r="M290" s="2"/>
      <c r="N290" s="45"/>
      <c r="O290" s="45"/>
    </row>
    <row r="291" spans="3:15" x14ac:dyDescent="0.25">
      <c r="C291"/>
      <c r="D291"/>
      <c r="E291"/>
      <c r="L291" s="1"/>
      <c r="M291" s="2"/>
      <c r="N291" s="45"/>
      <c r="O291" s="45"/>
    </row>
    <row r="292" spans="3:15" x14ac:dyDescent="0.25">
      <c r="C292"/>
      <c r="D292"/>
      <c r="E292"/>
      <c r="L292" s="1"/>
      <c r="M292" s="2"/>
      <c r="N292" s="45"/>
      <c r="O292" s="45"/>
    </row>
    <row r="293" spans="3:15" x14ac:dyDescent="0.25">
      <c r="C293"/>
      <c r="D293"/>
      <c r="E293"/>
      <c r="L293" s="1"/>
      <c r="M293" s="2"/>
      <c r="N293" s="45"/>
      <c r="O293" s="45"/>
    </row>
    <row r="294" spans="3:15" x14ac:dyDescent="0.25">
      <c r="C294"/>
      <c r="D294"/>
      <c r="E294"/>
      <c r="L294" s="1"/>
      <c r="M294" s="2"/>
      <c r="N294" s="45"/>
      <c r="O294" s="45"/>
    </row>
    <row r="295" spans="3:15" x14ac:dyDescent="0.25">
      <c r="C295"/>
      <c r="D295"/>
      <c r="E295"/>
      <c r="L295" s="1"/>
      <c r="M295" s="2"/>
      <c r="N295" s="45"/>
      <c r="O295" s="45"/>
    </row>
    <row r="296" spans="3:15" x14ac:dyDescent="0.25">
      <c r="C296"/>
      <c r="D296"/>
      <c r="E296"/>
      <c r="L296" s="1"/>
      <c r="M296" s="2"/>
      <c r="N296" s="45"/>
      <c r="O296" s="45"/>
    </row>
    <row r="297" spans="3:15" x14ac:dyDescent="0.25">
      <c r="C297"/>
      <c r="D297"/>
      <c r="E297"/>
      <c r="L297" s="1"/>
      <c r="M297" s="2"/>
      <c r="N297" s="45"/>
      <c r="O297" s="45"/>
    </row>
    <row r="298" spans="3:15" x14ac:dyDescent="0.25">
      <c r="C298"/>
      <c r="D298"/>
      <c r="E298"/>
      <c r="L298" s="1"/>
      <c r="M298" s="2"/>
      <c r="N298" s="45"/>
      <c r="O298" s="45"/>
    </row>
    <row r="299" spans="3:15" x14ac:dyDescent="0.25">
      <c r="C299"/>
      <c r="D299"/>
      <c r="E299"/>
      <c r="L299" s="1"/>
      <c r="M299" s="2"/>
      <c r="N299" s="45"/>
      <c r="O299" s="45"/>
    </row>
    <row r="300" spans="3:15" x14ac:dyDescent="0.25">
      <c r="C300"/>
      <c r="D300"/>
      <c r="E300"/>
      <c r="L300" s="1"/>
      <c r="M300" s="2"/>
      <c r="N300" s="45"/>
      <c r="O300" s="45"/>
    </row>
    <row r="301" spans="3:15" x14ac:dyDescent="0.25">
      <c r="C301"/>
      <c r="D301"/>
      <c r="E301"/>
      <c r="L301" s="1"/>
      <c r="M301" s="2"/>
      <c r="N301" s="45"/>
      <c r="O301" s="45"/>
    </row>
    <row r="302" spans="3:15" x14ac:dyDescent="0.25">
      <c r="C302"/>
      <c r="D302"/>
      <c r="E302"/>
      <c r="L302" s="1"/>
      <c r="M302" s="2"/>
      <c r="N302" s="45"/>
      <c r="O302" s="45"/>
    </row>
    <row r="303" spans="3:15" x14ac:dyDescent="0.25">
      <c r="C303"/>
      <c r="D303"/>
      <c r="E303"/>
      <c r="L303" s="1"/>
      <c r="M303" s="2"/>
      <c r="N303" s="45"/>
      <c r="O303" s="45"/>
    </row>
    <row r="304" spans="3:15" x14ac:dyDescent="0.25">
      <c r="C304"/>
      <c r="D304"/>
      <c r="E304"/>
      <c r="L304" s="1"/>
      <c r="M304" s="2"/>
      <c r="N304" s="45"/>
      <c r="O304" s="45"/>
    </row>
    <row r="305" spans="3:15" x14ac:dyDescent="0.25">
      <c r="C305"/>
      <c r="D305"/>
      <c r="E305"/>
      <c r="L305" s="1"/>
      <c r="M305" s="2"/>
      <c r="N305" s="45"/>
      <c r="O305" s="45"/>
    </row>
    <row r="306" spans="3:15" x14ac:dyDescent="0.25">
      <c r="C306"/>
      <c r="D306"/>
      <c r="E306"/>
      <c r="L306" s="1"/>
      <c r="M306" s="2"/>
      <c r="N306" s="45"/>
      <c r="O306" s="45"/>
    </row>
    <row r="307" spans="3:15" x14ac:dyDescent="0.25">
      <c r="C307"/>
      <c r="D307"/>
      <c r="E307"/>
      <c r="L307" s="1"/>
      <c r="M307" s="2"/>
      <c r="N307" s="45"/>
      <c r="O307" s="45"/>
    </row>
    <row r="308" spans="3:15" x14ac:dyDescent="0.25">
      <c r="C308"/>
      <c r="D308"/>
      <c r="E308"/>
      <c r="L308" s="1"/>
      <c r="M308" s="2"/>
      <c r="N308" s="45"/>
      <c r="O308" s="45"/>
    </row>
    <row r="309" spans="3:15" x14ac:dyDescent="0.25">
      <c r="C309"/>
      <c r="D309"/>
      <c r="E309"/>
      <c r="L309" s="1"/>
      <c r="M309" s="2"/>
    </row>
    <row r="310" spans="3:15" x14ac:dyDescent="0.25">
      <c r="C310"/>
      <c r="D310"/>
      <c r="E310"/>
      <c r="L310" s="1"/>
      <c r="M310" s="2"/>
      <c r="N310" s="16"/>
      <c r="O310" s="16"/>
    </row>
    <row r="311" spans="3:15" x14ac:dyDescent="0.25">
      <c r="C311"/>
      <c r="D311"/>
      <c r="E311"/>
      <c r="L311" s="1"/>
      <c r="M311" s="2"/>
      <c r="N311" s="16"/>
      <c r="O311" s="16"/>
    </row>
    <row r="312" spans="3:15" x14ac:dyDescent="0.25">
      <c r="C312"/>
      <c r="D312"/>
      <c r="E312"/>
      <c r="L312" s="1"/>
      <c r="M312" s="2"/>
      <c r="N312" s="16"/>
      <c r="O312" s="16"/>
    </row>
    <row r="313" spans="3:15" x14ac:dyDescent="0.25">
      <c r="C313"/>
      <c r="D313"/>
      <c r="E313"/>
      <c r="L313" s="1"/>
      <c r="M313" s="2"/>
      <c r="N313" s="16"/>
      <c r="O313" s="16"/>
    </row>
    <row r="314" spans="3:15" x14ac:dyDescent="0.25">
      <c r="C314"/>
      <c r="D314"/>
      <c r="E314"/>
      <c r="L314" s="1"/>
      <c r="M314" s="2"/>
      <c r="N314" s="45"/>
      <c r="O314" s="45"/>
    </row>
    <row r="315" spans="3:15" x14ac:dyDescent="0.25">
      <c r="C315"/>
      <c r="D315"/>
      <c r="E315"/>
      <c r="L315" s="1"/>
      <c r="M315" s="2"/>
      <c r="N315" s="45"/>
      <c r="O315" s="45"/>
    </row>
    <row r="316" spans="3:15" x14ac:dyDescent="0.25">
      <c r="C316"/>
      <c r="D316"/>
      <c r="E316"/>
      <c r="L316" s="1"/>
      <c r="M316" s="2"/>
      <c r="N316" s="45"/>
      <c r="O316" s="45"/>
    </row>
    <row r="317" spans="3:15" x14ac:dyDescent="0.25">
      <c r="C317"/>
      <c r="D317"/>
      <c r="E317"/>
      <c r="L317" s="1"/>
      <c r="M317" s="2"/>
      <c r="N317" s="45"/>
      <c r="O317" s="45"/>
    </row>
    <row r="318" spans="3:15" x14ac:dyDescent="0.25">
      <c r="C318"/>
      <c r="D318"/>
      <c r="E318"/>
      <c r="L318" s="1"/>
      <c r="M318" s="2"/>
      <c r="N318" s="45"/>
      <c r="O318" s="45"/>
    </row>
    <row r="319" spans="3:15" x14ac:dyDescent="0.25">
      <c r="C319"/>
      <c r="D319"/>
      <c r="E319"/>
      <c r="L319" s="1"/>
      <c r="M319" s="2"/>
      <c r="N319" s="45"/>
      <c r="O319" s="45"/>
    </row>
    <row r="320" spans="3:15" x14ac:dyDescent="0.25">
      <c r="C320"/>
      <c r="D320"/>
      <c r="E320"/>
      <c r="L320" s="1"/>
      <c r="M320" s="2"/>
      <c r="N320" s="45"/>
      <c r="O320" s="45"/>
    </row>
    <row r="321" spans="3:15" x14ac:dyDescent="0.25">
      <c r="C321"/>
      <c r="D321"/>
      <c r="E321"/>
      <c r="L321" s="1"/>
      <c r="M321" s="2"/>
      <c r="N321" s="45"/>
      <c r="O321" s="45"/>
    </row>
    <row r="322" spans="3:15" x14ac:dyDescent="0.25">
      <c r="C322"/>
      <c r="D322"/>
      <c r="E322"/>
      <c r="L322" s="1"/>
      <c r="M322" s="2"/>
      <c r="N322" s="45"/>
      <c r="O322" s="45"/>
    </row>
    <row r="323" spans="3:15" x14ac:dyDescent="0.25">
      <c r="C323"/>
      <c r="D323"/>
      <c r="E323"/>
      <c r="N323" s="45"/>
      <c r="O323" s="45"/>
    </row>
    <row r="324" spans="3:15" x14ac:dyDescent="0.25">
      <c r="C324"/>
      <c r="D324"/>
      <c r="E324"/>
      <c r="N324" s="45"/>
      <c r="O324" s="45"/>
    </row>
    <row r="325" spans="3:15" x14ac:dyDescent="0.25">
      <c r="C325"/>
      <c r="D325"/>
      <c r="E325"/>
      <c r="N325" s="45"/>
      <c r="O325" s="45"/>
    </row>
    <row r="326" spans="3:15" x14ac:dyDescent="0.25">
      <c r="C326"/>
      <c r="D326"/>
      <c r="E326"/>
      <c r="N326" s="45"/>
      <c r="O326" s="45"/>
    </row>
    <row r="327" spans="3:15" x14ac:dyDescent="0.25">
      <c r="C327"/>
      <c r="D327"/>
      <c r="E327"/>
      <c r="N327" s="45"/>
      <c r="O327" s="45"/>
    </row>
    <row r="328" spans="3:15" x14ac:dyDescent="0.25">
      <c r="C328"/>
      <c r="D328"/>
      <c r="E328"/>
      <c r="N328" s="45"/>
      <c r="O328" s="45"/>
    </row>
    <row r="329" spans="3:15" x14ac:dyDescent="0.25">
      <c r="C329"/>
      <c r="D329"/>
      <c r="E329"/>
      <c r="N329" s="45"/>
      <c r="O329" s="45"/>
    </row>
    <row r="330" spans="3:15" x14ac:dyDescent="0.25">
      <c r="C330"/>
      <c r="D330"/>
      <c r="E330"/>
      <c r="N330" s="45"/>
      <c r="O330" s="45"/>
    </row>
    <row r="331" spans="3:15" x14ac:dyDescent="0.25">
      <c r="C331"/>
      <c r="D331"/>
      <c r="E331"/>
      <c r="N331" s="45"/>
      <c r="O331" s="45"/>
    </row>
    <row r="332" spans="3:15" x14ac:dyDescent="0.25">
      <c r="C332"/>
      <c r="D332"/>
      <c r="E332"/>
      <c r="N332" s="45"/>
      <c r="O332" s="45"/>
    </row>
    <row r="333" spans="3:15" x14ac:dyDescent="0.25">
      <c r="C333"/>
      <c r="D333"/>
      <c r="E333"/>
      <c r="N333" s="45"/>
      <c r="O333" s="45"/>
    </row>
    <row r="334" spans="3:15" x14ac:dyDescent="0.25">
      <c r="C334"/>
      <c r="D334"/>
      <c r="E334"/>
      <c r="N334" s="45"/>
      <c r="O334" s="45"/>
    </row>
    <row r="335" spans="3:15" x14ac:dyDescent="0.25">
      <c r="C335"/>
      <c r="D335"/>
      <c r="E335"/>
      <c r="N335" s="45"/>
      <c r="O335" s="45"/>
    </row>
    <row r="336" spans="3:15" x14ac:dyDescent="0.25">
      <c r="F336" s="167"/>
      <c r="G336" s="168"/>
      <c r="H336" s="169"/>
      <c r="I336" s="69"/>
      <c r="J336" s="69"/>
      <c r="K336" s="164"/>
      <c r="L336" s="165"/>
      <c r="M336" s="166"/>
      <c r="N336" s="45"/>
      <c r="O336" s="45"/>
    </row>
    <row r="337" spans="1:15" x14ac:dyDescent="0.25">
      <c r="N337" s="45"/>
      <c r="O337" s="45"/>
    </row>
    <row r="338" spans="1:15" x14ac:dyDescent="0.25">
      <c r="N338" s="45"/>
      <c r="O338" s="45"/>
    </row>
    <row r="339" spans="1:15" x14ac:dyDescent="0.25">
      <c r="N339" s="45"/>
      <c r="O339" s="45"/>
    </row>
    <row r="340" spans="1:15" x14ac:dyDescent="0.25">
      <c r="N340" s="45"/>
      <c r="O340" s="45"/>
    </row>
    <row r="341" spans="1:15" x14ac:dyDescent="0.25">
      <c r="N341" s="45"/>
      <c r="O341" s="45"/>
    </row>
    <row r="342" spans="1:15" x14ac:dyDescent="0.25">
      <c r="N342" s="45"/>
      <c r="O342" s="45"/>
    </row>
    <row r="343" spans="1:15" x14ac:dyDescent="0.25">
      <c r="N343" s="45"/>
      <c r="O343" s="45"/>
    </row>
    <row r="344" spans="1:15" x14ac:dyDescent="0.2">
      <c r="A344" s="156"/>
      <c r="B344" s="157"/>
      <c r="C344" s="158"/>
      <c r="D344" s="159"/>
      <c r="E344" s="160"/>
      <c r="F344" s="158"/>
      <c r="G344" s="159"/>
      <c r="H344" s="160"/>
      <c r="I344" s="69"/>
      <c r="J344" s="69"/>
      <c r="K344" s="180"/>
      <c r="L344" s="181"/>
      <c r="M344" s="182"/>
      <c r="N344" s="45"/>
      <c r="O344" s="45"/>
    </row>
    <row r="345" spans="1:15" x14ac:dyDescent="0.2">
      <c r="A345" s="183"/>
      <c r="B345" s="184"/>
      <c r="C345" s="158"/>
      <c r="D345" s="159"/>
      <c r="E345" s="185"/>
      <c r="F345" s="158"/>
      <c r="G345" s="159"/>
      <c r="H345" s="185"/>
      <c r="I345" s="69"/>
      <c r="J345" s="69"/>
      <c r="K345" s="164"/>
      <c r="L345" s="165"/>
      <c r="M345" s="166"/>
      <c r="N345" s="45"/>
      <c r="O345" s="45"/>
    </row>
    <row r="346" spans="1:15" x14ac:dyDescent="0.2">
      <c r="A346" s="183"/>
      <c r="B346" s="184"/>
      <c r="C346" s="158"/>
      <c r="D346" s="159"/>
      <c r="E346" s="185"/>
      <c r="F346" s="158"/>
      <c r="G346" s="159"/>
      <c r="H346" s="185"/>
      <c r="I346" s="69"/>
      <c r="J346" s="69"/>
      <c r="K346" s="164"/>
      <c r="L346" s="165"/>
      <c r="M346" s="166"/>
      <c r="N346" s="45"/>
      <c r="O346" s="45"/>
    </row>
  </sheetData>
  <mergeCells count="19">
    <mergeCell ref="A221:H221"/>
    <mergeCell ref="A57:H57"/>
    <mergeCell ref="K7:L7"/>
    <mergeCell ref="C4:E4"/>
    <mergeCell ref="F4:H4"/>
    <mergeCell ref="C7:D7"/>
    <mergeCell ref="F7:G7"/>
    <mergeCell ref="C58:E58"/>
    <mergeCell ref="F58:H58"/>
    <mergeCell ref="K4:M4"/>
    <mergeCell ref="C61:D61"/>
    <mergeCell ref="C59:E59"/>
    <mergeCell ref="F59:H59"/>
    <mergeCell ref="K59:M59"/>
    <mergeCell ref="A3:H3"/>
    <mergeCell ref="C5:E5"/>
    <mergeCell ref="F5:H5"/>
    <mergeCell ref="K5:M5"/>
    <mergeCell ref="K58:M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N227"/>
  <sheetViews>
    <sheetView workbookViewId="0">
      <selection activeCell="L335" sqref="L335"/>
    </sheetView>
  </sheetViews>
  <sheetFormatPr defaultColWidth="9" defaultRowHeight="18.75" customHeight="1" x14ac:dyDescent="0.25"/>
  <cols>
    <col min="1" max="1" width="40" customWidth="1"/>
    <col min="2" max="2" width="9.28515625" customWidth="1"/>
    <col min="3" max="3" width="20.5703125" style="1" customWidth="1"/>
    <col min="4" max="4" width="16.85546875" style="1" customWidth="1"/>
    <col min="5" max="5" width="13.5703125" style="2" customWidth="1"/>
    <col min="6" max="9" width="13.5703125" customWidth="1"/>
    <col min="10" max="10" width="13.5703125" style="1" customWidth="1"/>
    <col min="11" max="11" width="13.5703125" style="3" customWidth="1"/>
    <col min="12" max="12" width="13.5703125" style="4" customWidth="1"/>
    <col min="13" max="256" width="13" customWidth="1"/>
  </cols>
  <sheetData>
    <row r="1" spans="1:14" ht="18.75" customHeight="1" x14ac:dyDescent="0.25">
      <c r="A1" s="12" t="s">
        <v>2</v>
      </c>
      <c r="B1" s="13" t="s">
        <v>3</v>
      </c>
      <c r="C1" s="964" t="s">
        <v>4</v>
      </c>
      <c r="D1" s="965"/>
      <c r="E1" s="965"/>
      <c r="F1" s="961" t="s">
        <v>5</v>
      </c>
      <c r="G1" s="961"/>
      <c r="H1" s="961"/>
      <c r="I1" s="15"/>
      <c r="J1" s="959" t="s">
        <v>6</v>
      </c>
      <c r="K1" s="960"/>
      <c r="L1" s="960"/>
      <c r="M1" s="16"/>
      <c r="N1" s="16"/>
    </row>
    <row r="2" spans="1:14" ht="18.75" customHeight="1" x14ac:dyDescent="0.25">
      <c r="A2" s="12"/>
      <c r="B2" s="13"/>
      <c r="C2" s="961" t="s">
        <v>7</v>
      </c>
      <c r="D2" s="961"/>
      <c r="E2" s="961"/>
      <c r="F2" s="961" t="s">
        <v>7</v>
      </c>
      <c r="G2" s="961"/>
      <c r="H2" s="961"/>
      <c r="I2" s="15"/>
      <c r="J2" s="959" t="s">
        <v>8</v>
      </c>
      <c r="K2" s="960"/>
      <c r="L2" s="960"/>
      <c r="M2" s="16"/>
      <c r="N2" s="16"/>
    </row>
    <row r="3" spans="1:14" ht="18.75" customHeight="1" x14ac:dyDescent="0.2">
      <c r="A3" s="12"/>
      <c r="B3" s="13"/>
      <c r="C3" s="17" t="s">
        <v>9</v>
      </c>
      <c r="D3" s="18" t="s">
        <v>10</v>
      </c>
      <c r="E3" s="19" t="s">
        <v>11</v>
      </c>
      <c r="F3" s="17" t="s">
        <v>9</v>
      </c>
      <c r="G3" s="18" t="s">
        <v>10</v>
      </c>
      <c r="H3" s="20" t="s">
        <v>11</v>
      </c>
      <c r="I3" s="15"/>
      <c r="J3" s="21" t="s">
        <v>9</v>
      </c>
      <c r="K3" s="22" t="s">
        <v>10</v>
      </c>
      <c r="L3" s="23" t="s">
        <v>11</v>
      </c>
      <c r="M3" s="16"/>
      <c r="N3" s="16"/>
    </row>
    <row r="4" spans="1:14" ht="18.75" customHeight="1" x14ac:dyDescent="0.2">
      <c r="A4" s="24"/>
      <c r="B4" s="13"/>
      <c r="C4" s="958" t="s">
        <v>12</v>
      </c>
      <c r="D4" s="958"/>
      <c r="E4" s="25"/>
      <c r="F4" s="958" t="s">
        <v>13</v>
      </c>
      <c r="G4" s="958"/>
      <c r="H4" s="26"/>
      <c r="I4" s="15"/>
      <c r="J4" s="963" t="s">
        <v>14</v>
      </c>
      <c r="K4" s="963"/>
      <c r="L4" s="27"/>
      <c r="M4" s="16"/>
      <c r="N4" s="16"/>
    </row>
    <row r="5" spans="1:14" ht="18.75" customHeight="1" x14ac:dyDescent="0.2">
      <c r="A5" s="28" t="s">
        <v>415</v>
      </c>
      <c r="B5" s="29"/>
      <c r="C5" s="30"/>
      <c r="D5" s="31"/>
      <c r="E5" s="32"/>
      <c r="F5" s="30"/>
      <c r="G5" s="31"/>
      <c r="H5" s="32"/>
      <c r="I5" s="33"/>
      <c r="J5" s="51"/>
      <c r="K5" s="9"/>
      <c r="L5" s="10"/>
    </row>
    <row r="6" spans="1:14" ht="18.75" customHeight="1" x14ac:dyDescent="0.2">
      <c r="A6" s="83" t="s">
        <v>416</v>
      </c>
      <c r="B6" s="29"/>
      <c r="C6" s="220"/>
      <c r="D6" s="31"/>
      <c r="E6" s="32"/>
      <c r="F6" s="220" t="s">
        <v>417</v>
      </c>
      <c r="G6" s="31"/>
      <c r="H6" s="32"/>
      <c r="I6" s="94"/>
      <c r="J6" s="74" t="s">
        <v>417</v>
      </c>
      <c r="K6" s="9"/>
      <c r="L6" s="10"/>
    </row>
    <row r="7" spans="1:14" ht="18.75" customHeight="1" x14ac:dyDescent="0.2">
      <c r="A7" s="93" t="s">
        <v>418</v>
      </c>
      <c r="B7" s="29" t="s">
        <v>19</v>
      </c>
      <c r="C7" s="221" t="s">
        <v>482</v>
      </c>
      <c r="D7" s="31"/>
      <c r="E7" s="32">
        <v>0.43</v>
      </c>
      <c r="F7" s="220" t="s">
        <v>419</v>
      </c>
      <c r="G7" s="31"/>
      <c r="H7" s="32"/>
      <c r="I7" s="94"/>
      <c r="J7" s="34" t="s">
        <v>420</v>
      </c>
      <c r="K7" s="9"/>
      <c r="L7" s="10"/>
      <c r="M7" t="s">
        <v>483</v>
      </c>
    </row>
    <row r="8" spans="1:14" ht="18.75" customHeight="1" x14ac:dyDescent="0.2">
      <c r="A8" s="93" t="s">
        <v>421</v>
      </c>
      <c r="B8" s="29" t="s">
        <v>19</v>
      </c>
      <c r="C8" s="221" t="s">
        <v>482</v>
      </c>
      <c r="D8" s="31"/>
      <c r="E8" s="32">
        <v>0.43</v>
      </c>
      <c r="F8" s="220" t="s">
        <v>422</v>
      </c>
      <c r="G8" s="31"/>
      <c r="H8" s="32"/>
      <c r="I8" s="94"/>
      <c r="J8" s="34" t="s">
        <v>420</v>
      </c>
      <c r="K8" s="9"/>
      <c r="L8" s="10"/>
      <c r="M8" t="s">
        <v>483</v>
      </c>
    </row>
    <row r="9" spans="1:14" ht="18.75" customHeight="1" x14ac:dyDescent="0.2">
      <c r="A9" s="93" t="s">
        <v>423</v>
      </c>
      <c r="B9" s="29"/>
      <c r="C9" s="221" t="s">
        <v>484</v>
      </c>
      <c r="D9" s="31"/>
      <c r="E9" s="32">
        <v>0.43</v>
      </c>
      <c r="F9" s="220"/>
      <c r="G9" s="31"/>
      <c r="H9" s="32"/>
      <c r="I9" s="94"/>
      <c r="J9" s="34" t="s">
        <v>424</v>
      </c>
      <c r="K9" s="9"/>
      <c r="L9" s="10"/>
      <c r="M9" t="s">
        <v>485</v>
      </c>
    </row>
    <row r="10" spans="1:14" ht="18.75" customHeight="1" x14ac:dyDescent="0.2">
      <c r="A10" s="93" t="s">
        <v>425</v>
      </c>
      <c r="B10" s="29" t="s">
        <v>19</v>
      </c>
      <c r="C10" s="221" t="s">
        <v>486</v>
      </c>
      <c r="D10" s="31"/>
      <c r="E10" s="32">
        <v>0.2</v>
      </c>
      <c r="F10" s="220" t="s">
        <v>426</v>
      </c>
      <c r="G10" s="31"/>
      <c r="H10" s="32"/>
      <c r="I10" s="94"/>
      <c r="J10" s="34" t="s">
        <v>427</v>
      </c>
      <c r="K10" s="9"/>
      <c r="L10" s="10"/>
    </row>
    <row r="11" spans="1:14" ht="18.75" customHeight="1" x14ac:dyDescent="0.2">
      <c r="A11" s="37" t="s">
        <v>428</v>
      </c>
      <c r="B11" s="38" t="s">
        <v>19</v>
      </c>
      <c r="C11" s="221" t="s">
        <v>487</v>
      </c>
      <c r="D11" s="222"/>
      <c r="E11" s="32">
        <v>0.2</v>
      </c>
      <c r="F11" s="220" t="s">
        <v>419</v>
      </c>
      <c r="G11" s="222"/>
      <c r="H11" s="32"/>
      <c r="I11" s="33"/>
      <c r="J11" s="34" t="s">
        <v>429</v>
      </c>
      <c r="K11" s="9"/>
      <c r="L11" s="10"/>
      <c r="M11" s="16"/>
      <c r="N11" s="16"/>
    </row>
    <row r="12" spans="1:14" ht="18.75" customHeight="1" x14ac:dyDescent="0.2">
      <c r="A12" s="37" t="s">
        <v>430</v>
      </c>
      <c r="B12" s="38" t="s">
        <v>19</v>
      </c>
      <c r="C12" s="221" t="s">
        <v>488</v>
      </c>
      <c r="D12" s="222"/>
      <c r="E12" s="32">
        <v>0.2</v>
      </c>
      <c r="F12" s="220" t="s">
        <v>431</v>
      </c>
      <c r="G12" s="222"/>
      <c r="H12" s="32"/>
      <c r="I12" s="33"/>
      <c r="J12" s="34" t="s">
        <v>432</v>
      </c>
      <c r="K12" s="9"/>
      <c r="L12" s="10"/>
      <c r="M12" s="16"/>
      <c r="N12" s="16"/>
    </row>
    <row r="13" spans="1:14" ht="18.75" customHeight="1" x14ac:dyDescent="0.2">
      <c r="A13" s="37" t="s">
        <v>433</v>
      </c>
      <c r="B13" s="38" t="s">
        <v>19</v>
      </c>
      <c r="C13" s="221" t="s">
        <v>489</v>
      </c>
      <c r="D13" s="222"/>
      <c r="E13" s="32">
        <v>0.2</v>
      </c>
      <c r="F13" s="220" t="s">
        <v>434</v>
      </c>
      <c r="G13" s="222"/>
      <c r="H13" s="32"/>
      <c r="I13" s="33"/>
      <c r="J13" s="34" t="s">
        <v>435</v>
      </c>
      <c r="K13" s="9"/>
      <c r="L13" s="10"/>
      <c r="M13" s="16"/>
      <c r="N13" s="16"/>
    </row>
    <row r="14" spans="1:14" ht="18.75" customHeight="1" x14ac:dyDescent="0.2">
      <c r="A14" s="37" t="s">
        <v>436</v>
      </c>
      <c r="B14" s="38" t="s">
        <v>19</v>
      </c>
      <c r="C14" s="221" t="s">
        <v>490</v>
      </c>
      <c r="D14" s="222"/>
      <c r="E14" s="32">
        <v>0.2</v>
      </c>
      <c r="F14" s="220" t="s">
        <v>437</v>
      </c>
      <c r="G14" s="222"/>
      <c r="H14" s="32"/>
      <c r="I14" s="33"/>
      <c r="J14" s="34" t="s">
        <v>438</v>
      </c>
      <c r="K14" s="9"/>
      <c r="L14" s="10"/>
      <c r="M14" s="16"/>
      <c r="N14" s="16"/>
    </row>
    <row r="15" spans="1:14" ht="18.75" customHeight="1" x14ac:dyDescent="0.2">
      <c r="A15" s="37" t="s">
        <v>491</v>
      </c>
      <c r="B15" s="38" t="s">
        <v>19</v>
      </c>
      <c r="C15" s="221" t="s">
        <v>492</v>
      </c>
      <c r="D15" s="31"/>
      <c r="E15" s="32">
        <v>0.2</v>
      </c>
      <c r="F15" s="220" t="s">
        <v>431</v>
      </c>
      <c r="G15" s="31"/>
      <c r="H15" s="32"/>
      <c r="I15" s="33"/>
      <c r="J15" s="34" t="s">
        <v>439</v>
      </c>
      <c r="K15" s="9"/>
      <c r="L15" s="10"/>
    </row>
    <row r="16" spans="1:14" ht="18.75" customHeight="1" x14ac:dyDescent="0.2">
      <c r="A16" s="37" t="s">
        <v>440</v>
      </c>
      <c r="B16" s="38" t="s">
        <v>19</v>
      </c>
      <c r="C16" s="221" t="s">
        <v>493</v>
      </c>
      <c r="D16" s="31"/>
      <c r="E16" s="32">
        <v>0.2</v>
      </c>
      <c r="F16" s="220" t="s">
        <v>441</v>
      </c>
      <c r="G16" s="31"/>
      <c r="H16" s="32"/>
      <c r="I16" s="33"/>
      <c r="J16" s="34" t="s">
        <v>442</v>
      </c>
      <c r="K16" s="9"/>
      <c r="L16" s="10"/>
    </row>
    <row r="17" spans="1:14" ht="18.75" customHeight="1" x14ac:dyDescent="0.2">
      <c r="A17" s="37" t="s">
        <v>443</v>
      </c>
      <c r="B17" s="38" t="s">
        <v>19</v>
      </c>
      <c r="C17" s="221" t="s">
        <v>494</v>
      </c>
      <c r="D17" s="31"/>
      <c r="E17" s="32">
        <v>0.1</v>
      </c>
      <c r="F17" s="220" t="s">
        <v>444</v>
      </c>
      <c r="G17" s="31"/>
      <c r="H17" s="32"/>
      <c r="I17" s="33"/>
      <c r="J17" s="34" t="s">
        <v>445</v>
      </c>
      <c r="K17" s="9"/>
      <c r="L17" s="10"/>
    </row>
    <row r="18" spans="1:14" ht="18.75" customHeight="1" x14ac:dyDescent="0.2">
      <c r="A18" s="37" t="s">
        <v>446</v>
      </c>
      <c r="B18" s="38" t="s">
        <v>19</v>
      </c>
      <c r="C18" s="221" t="s">
        <v>495</v>
      </c>
      <c r="D18" s="31"/>
      <c r="E18" s="32">
        <v>1</v>
      </c>
      <c r="F18" s="220" t="s">
        <v>447</v>
      </c>
      <c r="G18" s="31"/>
      <c r="H18" s="32"/>
      <c r="I18" s="33"/>
      <c r="J18" s="34" t="s">
        <v>448</v>
      </c>
      <c r="K18" s="9"/>
      <c r="L18" s="10"/>
    </row>
    <row r="19" spans="1:14" ht="18.75" customHeight="1" x14ac:dyDescent="0.2">
      <c r="A19" s="37" t="s">
        <v>449</v>
      </c>
      <c r="B19" s="38" t="s">
        <v>19</v>
      </c>
      <c r="C19" s="221" t="s">
        <v>496</v>
      </c>
      <c r="D19" s="31"/>
      <c r="E19" s="32">
        <v>0.2</v>
      </c>
      <c r="F19" s="220" t="s">
        <v>450</v>
      </c>
      <c r="G19" s="31"/>
      <c r="H19" s="32"/>
      <c r="I19" s="33"/>
      <c r="J19" s="34" t="s">
        <v>451</v>
      </c>
      <c r="K19" s="9"/>
      <c r="L19" s="10"/>
    </row>
    <row r="20" spans="1:14" ht="18.75" customHeight="1" x14ac:dyDescent="0.2">
      <c r="A20" s="37" t="s">
        <v>452</v>
      </c>
      <c r="B20" s="38"/>
      <c r="C20" s="221" t="s">
        <v>497</v>
      </c>
      <c r="D20" s="31"/>
      <c r="E20" s="32">
        <v>0.2</v>
      </c>
      <c r="F20" s="220" t="s">
        <v>453</v>
      </c>
      <c r="G20" s="31"/>
      <c r="H20" s="32"/>
      <c r="I20" s="33"/>
      <c r="J20" s="34" t="s">
        <v>454</v>
      </c>
      <c r="K20" s="9"/>
      <c r="L20" s="10"/>
    </row>
    <row r="21" spans="1:14" ht="18.75" customHeight="1" x14ac:dyDescent="0.2">
      <c r="A21" s="37" t="s">
        <v>455</v>
      </c>
      <c r="B21" s="38"/>
      <c r="C21" s="221" t="s">
        <v>498</v>
      </c>
      <c r="D21" s="31"/>
      <c r="E21" s="32">
        <v>0.1</v>
      </c>
      <c r="F21" s="220" t="s">
        <v>456</v>
      </c>
      <c r="G21" s="31"/>
      <c r="H21" s="32"/>
      <c r="I21" s="33"/>
      <c r="J21" s="34" t="s">
        <v>457</v>
      </c>
      <c r="K21" s="9"/>
      <c r="L21" s="10"/>
    </row>
    <row r="22" spans="1:14" ht="18.75" customHeight="1" x14ac:dyDescent="0.2">
      <c r="A22" s="37" t="s">
        <v>458</v>
      </c>
      <c r="B22" s="38"/>
      <c r="C22" s="221" t="s">
        <v>499</v>
      </c>
      <c r="D22" s="222"/>
      <c r="E22" s="32">
        <v>0.1</v>
      </c>
      <c r="F22" s="220" t="s">
        <v>459</v>
      </c>
      <c r="G22" s="222"/>
      <c r="H22" s="32"/>
      <c r="I22" s="33"/>
      <c r="J22" s="34" t="s">
        <v>460</v>
      </c>
      <c r="K22" s="9"/>
      <c r="L22" s="10"/>
    </row>
    <row r="23" spans="1:14" ht="18.75" customHeight="1" x14ac:dyDescent="0.2">
      <c r="A23" s="223" t="s">
        <v>461</v>
      </c>
      <c r="B23" s="38"/>
      <c r="C23" s="198"/>
      <c r="D23" s="222"/>
      <c r="E23" s="32"/>
      <c r="F23" s="220"/>
      <c r="G23" s="222"/>
      <c r="H23" s="32"/>
      <c r="I23" s="33"/>
      <c r="J23" s="34"/>
      <c r="K23" s="9"/>
      <c r="L23" s="10"/>
    </row>
    <row r="24" spans="1:14" ht="18.75" customHeight="1" x14ac:dyDescent="0.2">
      <c r="A24" s="37" t="s">
        <v>462</v>
      </c>
      <c r="B24" s="38" t="s">
        <v>19</v>
      </c>
      <c r="C24" s="198" t="s">
        <v>500</v>
      </c>
      <c r="D24" s="31" t="s">
        <v>501</v>
      </c>
      <c r="E24" s="32">
        <v>0.2</v>
      </c>
      <c r="F24" s="224"/>
      <c r="G24" s="37"/>
      <c r="H24" s="32"/>
      <c r="I24" s="33"/>
      <c r="J24" s="34" t="s">
        <v>463</v>
      </c>
      <c r="K24" s="9" t="s">
        <v>464</v>
      </c>
      <c r="L24" s="10"/>
    </row>
    <row r="25" spans="1:14" ht="18.75" customHeight="1" x14ac:dyDescent="0.2">
      <c r="A25" s="37" t="s">
        <v>465</v>
      </c>
      <c r="B25" s="38" t="s">
        <v>19</v>
      </c>
      <c r="C25" s="198" t="s">
        <v>502</v>
      </c>
      <c r="D25" s="31" t="s">
        <v>503</v>
      </c>
      <c r="E25" s="32">
        <v>0.2</v>
      </c>
      <c r="F25" s="224"/>
      <c r="G25" s="37"/>
      <c r="H25" s="32"/>
      <c r="I25" s="33"/>
      <c r="J25" s="225" t="s">
        <v>504</v>
      </c>
      <c r="K25" s="9" t="s">
        <v>505</v>
      </c>
      <c r="L25" s="10"/>
    </row>
    <row r="26" spans="1:14" ht="18.75" customHeight="1" x14ac:dyDescent="0.2">
      <c r="A26" s="37"/>
      <c r="B26" s="38"/>
      <c r="C26" s="224"/>
      <c r="D26" s="226"/>
      <c r="E26" s="32"/>
      <c r="F26" s="224"/>
      <c r="G26" s="37"/>
      <c r="H26" s="32"/>
      <c r="I26" s="33"/>
      <c r="J26" s="51"/>
      <c r="K26" s="9"/>
      <c r="L26" s="10"/>
    </row>
    <row r="27" spans="1:14" ht="18.75" customHeight="1" x14ac:dyDescent="0.25">
      <c r="K27" s="1"/>
      <c r="L27" s="2"/>
      <c r="M27" s="45"/>
      <c r="N27" s="45"/>
    </row>
    <row r="28" spans="1:14" ht="18.75" customHeight="1" x14ac:dyDescent="0.25">
      <c r="K28" s="1"/>
      <c r="L28" s="2"/>
      <c r="M28" s="45"/>
      <c r="N28" s="45"/>
    </row>
    <row r="29" spans="1:14" ht="18.75" customHeight="1" x14ac:dyDescent="0.25">
      <c r="K29" s="1"/>
      <c r="L29" s="2"/>
      <c r="M29" s="45"/>
      <c r="N29" s="45"/>
    </row>
    <row r="30" spans="1:14" ht="18.75" customHeight="1" x14ac:dyDescent="0.25">
      <c r="K30" s="1"/>
      <c r="L30" s="2"/>
      <c r="M30" s="45"/>
      <c r="N30" s="45"/>
    </row>
    <row r="31" spans="1:14" ht="18.75" customHeight="1" x14ac:dyDescent="0.25">
      <c r="K31" s="1"/>
      <c r="L31" s="2"/>
      <c r="M31" s="45"/>
      <c r="N31" s="45"/>
    </row>
    <row r="32" spans="1:14" ht="18.75" customHeight="1" x14ac:dyDescent="0.25">
      <c r="K32" s="1"/>
      <c r="L32" s="2"/>
      <c r="M32" s="45"/>
      <c r="N32" s="45"/>
    </row>
    <row r="33" spans="11:14" ht="18.75" customHeight="1" x14ac:dyDescent="0.25">
      <c r="K33" s="1"/>
      <c r="L33" s="2"/>
      <c r="M33" s="45"/>
      <c r="N33" s="45"/>
    </row>
    <row r="34" spans="11:14" ht="18.75" customHeight="1" x14ac:dyDescent="0.25">
      <c r="K34" s="1"/>
      <c r="L34" s="2"/>
      <c r="M34" s="45"/>
      <c r="N34" s="45"/>
    </row>
    <row r="35" spans="11:14" ht="18.75" customHeight="1" x14ac:dyDescent="0.25">
      <c r="K35" s="1"/>
      <c r="L35" s="2"/>
      <c r="M35" s="45"/>
      <c r="N35" s="45"/>
    </row>
    <row r="36" spans="11:14" ht="18.75" customHeight="1" x14ac:dyDescent="0.25">
      <c r="K36" s="1"/>
      <c r="L36" s="2"/>
      <c r="M36" s="45"/>
      <c r="N36" s="45"/>
    </row>
    <row r="37" spans="11:14" ht="18.75" customHeight="1" x14ac:dyDescent="0.25">
      <c r="K37" s="1"/>
      <c r="L37" s="2"/>
      <c r="M37" s="45"/>
      <c r="N37" s="45"/>
    </row>
    <row r="38" spans="11:14" ht="18.75" customHeight="1" x14ac:dyDescent="0.25">
      <c r="K38" s="1"/>
      <c r="L38" s="2"/>
      <c r="M38" s="45"/>
      <c r="N38" s="45"/>
    </row>
    <row r="39" spans="11:14" ht="18.75" customHeight="1" x14ac:dyDescent="0.25">
      <c r="K39" s="1"/>
      <c r="L39" s="2"/>
      <c r="M39" s="45"/>
      <c r="N39" s="45"/>
    </row>
    <row r="40" spans="11:14" ht="18.75" customHeight="1" x14ac:dyDescent="0.25">
      <c r="K40" s="1"/>
      <c r="L40" s="2"/>
      <c r="M40" s="45"/>
      <c r="N40" s="45"/>
    </row>
    <row r="41" spans="11:14" ht="18.75" customHeight="1" x14ac:dyDescent="0.25">
      <c r="K41" s="1"/>
      <c r="L41" s="2"/>
      <c r="M41" s="45"/>
      <c r="N41" s="45"/>
    </row>
    <row r="42" spans="11:14" ht="18.75" customHeight="1" x14ac:dyDescent="0.25">
      <c r="K42" s="1"/>
      <c r="L42" s="2"/>
    </row>
    <row r="43" spans="11:14" ht="18.75" customHeight="1" x14ac:dyDescent="0.25">
      <c r="K43" s="1"/>
      <c r="L43" s="2"/>
      <c r="M43" s="16"/>
      <c r="N43" s="16"/>
    </row>
    <row r="44" spans="11:14" ht="18.75" customHeight="1" x14ac:dyDescent="0.25">
      <c r="K44" s="1"/>
      <c r="L44" s="2"/>
      <c r="M44" s="16"/>
      <c r="N44" s="16"/>
    </row>
    <row r="45" spans="11:14" ht="18.75" customHeight="1" x14ac:dyDescent="0.25">
      <c r="K45" s="1"/>
      <c r="L45" s="2"/>
      <c r="M45" s="16"/>
      <c r="N45" s="16"/>
    </row>
    <row r="46" spans="11:14" ht="18.75" customHeight="1" x14ac:dyDescent="0.25">
      <c r="K46" s="1"/>
      <c r="L46" s="2"/>
      <c r="M46" s="16"/>
      <c r="N46" s="16"/>
    </row>
    <row r="47" spans="11:14" ht="18.75" customHeight="1" x14ac:dyDescent="0.25">
      <c r="K47" s="1"/>
      <c r="L47" s="2"/>
      <c r="M47" s="45"/>
      <c r="N47" s="45"/>
    </row>
    <row r="48" spans="11:14" ht="18.75" customHeight="1" x14ac:dyDescent="0.25">
      <c r="K48" s="1"/>
      <c r="L48" s="2"/>
      <c r="M48" s="45"/>
      <c r="N48" s="45"/>
    </row>
    <row r="49" spans="11:14" ht="18.75" customHeight="1" x14ac:dyDescent="0.25">
      <c r="K49" s="1"/>
      <c r="L49" s="2"/>
      <c r="M49" s="45"/>
      <c r="N49" s="45"/>
    </row>
    <row r="50" spans="11:14" ht="18.75" customHeight="1" x14ac:dyDescent="0.25">
      <c r="K50" s="1"/>
      <c r="L50" s="2"/>
      <c r="M50" s="155"/>
      <c r="N50" s="155"/>
    </row>
    <row r="51" spans="11:14" ht="18.75" customHeight="1" x14ac:dyDescent="0.25">
      <c r="K51" s="1"/>
      <c r="L51" s="2"/>
      <c r="M51" s="45"/>
      <c r="N51" s="45"/>
    </row>
    <row r="52" spans="11:14" ht="18.75" customHeight="1" x14ac:dyDescent="0.25">
      <c r="K52" s="1"/>
      <c r="L52" s="2"/>
      <c r="M52" s="45"/>
      <c r="N52" s="45"/>
    </row>
    <row r="53" spans="11:14" ht="18.75" customHeight="1" x14ac:dyDescent="0.25">
      <c r="K53" s="1"/>
      <c r="L53" s="2"/>
      <c r="M53" s="45"/>
      <c r="N53" s="45"/>
    </row>
    <row r="54" spans="11:14" ht="18.75" customHeight="1" x14ac:dyDescent="0.25">
      <c r="K54" s="1"/>
      <c r="L54" s="2"/>
      <c r="M54" s="45"/>
      <c r="N54" s="45"/>
    </row>
    <row r="55" spans="11:14" ht="18.75" customHeight="1" x14ac:dyDescent="0.25">
      <c r="K55" s="1"/>
      <c r="L55" s="2"/>
      <c r="M55" s="45"/>
      <c r="N55" s="45"/>
    </row>
    <row r="56" spans="11:14" ht="18.75" customHeight="1" x14ac:dyDescent="0.25">
      <c r="K56" s="1"/>
      <c r="L56" s="2"/>
      <c r="M56" s="45"/>
      <c r="N56" s="45"/>
    </row>
    <row r="57" spans="11:14" ht="18.75" customHeight="1" x14ac:dyDescent="0.25">
      <c r="K57" s="1"/>
      <c r="L57" s="2"/>
      <c r="M57" s="45"/>
      <c r="N57" s="45"/>
    </row>
    <row r="58" spans="11:14" ht="18.75" customHeight="1" x14ac:dyDescent="0.25">
      <c r="K58" s="1"/>
      <c r="L58" s="2"/>
      <c r="M58" s="45"/>
      <c r="N58" s="45"/>
    </row>
    <row r="59" spans="11:14" ht="18.75" customHeight="1" x14ac:dyDescent="0.25">
      <c r="K59" s="1"/>
      <c r="L59" s="2"/>
      <c r="M59" s="45"/>
      <c r="N59" s="45"/>
    </row>
    <row r="60" spans="11:14" ht="18.75" customHeight="1" x14ac:dyDescent="0.25">
      <c r="M60" s="45"/>
      <c r="N60" s="45"/>
    </row>
    <row r="61" spans="11:14" ht="18.75" customHeight="1" x14ac:dyDescent="0.25">
      <c r="M61" s="45"/>
      <c r="N61" s="45"/>
    </row>
    <row r="62" spans="11:14" ht="18.75" customHeight="1" x14ac:dyDescent="0.25">
      <c r="M62" s="45"/>
      <c r="N62" s="45"/>
    </row>
    <row r="63" spans="11:14" ht="18.75" customHeight="1" x14ac:dyDescent="0.25">
      <c r="M63" s="45"/>
      <c r="N63" s="45"/>
    </row>
    <row r="64" spans="11:14" ht="18.75" customHeight="1" x14ac:dyDescent="0.25">
      <c r="M64" s="45"/>
      <c r="N64" s="45"/>
    </row>
    <row r="65" spans="11:14" ht="18.75" customHeight="1" x14ac:dyDescent="0.25">
      <c r="M65" s="45"/>
      <c r="N65" s="45"/>
    </row>
    <row r="66" spans="11:14" ht="18.75" customHeight="1" x14ac:dyDescent="0.25">
      <c r="M66" s="45"/>
      <c r="N66" s="45"/>
    </row>
    <row r="67" spans="11:14" ht="18.75" customHeight="1" x14ac:dyDescent="0.25">
      <c r="K67" s="1"/>
      <c r="L67" s="1"/>
      <c r="M67" s="45"/>
      <c r="N67" s="45"/>
    </row>
    <row r="68" spans="11:14" ht="18.75" customHeight="1" x14ac:dyDescent="0.25">
      <c r="K68" s="1"/>
      <c r="L68" s="1"/>
      <c r="M68" s="45"/>
      <c r="N68" s="45"/>
    </row>
    <row r="69" spans="11:14" ht="18.75" customHeight="1" x14ac:dyDescent="0.25">
      <c r="K69" s="1"/>
      <c r="L69" s="1"/>
      <c r="M69" s="45"/>
      <c r="N69" s="45"/>
    </row>
    <row r="70" spans="11:14" ht="18.75" customHeight="1" x14ac:dyDescent="0.25">
      <c r="K70" s="1"/>
      <c r="L70" s="1"/>
      <c r="M70" s="45"/>
      <c r="N70" s="45"/>
    </row>
    <row r="71" spans="11:14" ht="18.75" customHeight="1" x14ac:dyDescent="0.25">
      <c r="K71" s="1"/>
      <c r="L71" s="1"/>
      <c r="M71" s="45"/>
      <c r="N71" s="45"/>
    </row>
    <row r="72" spans="11:14" ht="18.75" customHeight="1" x14ac:dyDescent="0.25">
      <c r="K72" s="1"/>
      <c r="L72" s="1"/>
      <c r="M72" s="45"/>
      <c r="N72" s="45"/>
    </row>
    <row r="73" spans="11:14" ht="18.75" customHeight="1" x14ac:dyDescent="0.25">
      <c r="K73" s="1"/>
      <c r="L73" s="1"/>
      <c r="M73" s="45"/>
      <c r="N73" s="45"/>
    </row>
    <row r="74" spans="11:14" ht="18.75" customHeight="1" x14ac:dyDescent="0.25">
      <c r="K74" s="1"/>
      <c r="L74" s="1"/>
      <c r="M74" s="45"/>
      <c r="N74" s="45"/>
    </row>
    <row r="75" spans="11:14" ht="18.75" customHeight="1" x14ac:dyDescent="0.25">
      <c r="K75" s="1"/>
      <c r="L75" s="1"/>
      <c r="M75" s="45"/>
      <c r="N75" s="45"/>
    </row>
    <row r="76" spans="11:14" ht="18.75" customHeight="1" x14ac:dyDescent="0.25">
      <c r="K76" s="1"/>
      <c r="L76" s="1"/>
      <c r="M76" s="45"/>
      <c r="N76" s="45"/>
    </row>
    <row r="77" spans="11:14" ht="18.75" customHeight="1" x14ac:dyDescent="0.25">
      <c r="K77" s="1"/>
      <c r="L77" s="1"/>
      <c r="M77" s="45"/>
      <c r="N77" s="45"/>
    </row>
    <row r="78" spans="11:14" ht="18.75" customHeight="1" x14ac:dyDescent="0.25">
      <c r="K78" s="1"/>
      <c r="L78" s="1"/>
      <c r="M78" s="45"/>
      <c r="N78" s="45"/>
    </row>
    <row r="79" spans="11:14" ht="18.75" customHeight="1" x14ac:dyDescent="0.25">
      <c r="K79" s="1"/>
      <c r="L79" s="1"/>
      <c r="M79" s="45"/>
      <c r="N79" s="45"/>
    </row>
    <row r="80" spans="11:14" ht="18.75" customHeight="1" x14ac:dyDescent="0.25">
      <c r="K80" s="1"/>
      <c r="L80" s="1"/>
      <c r="M80" s="45"/>
      <c r="N80" s="45"/>
    </row>
    <row r="81" spans="1:14" ht="18.75" customHeight="1" x14ac:dyDescent="0.25">
      <c r="K81" s="1"/>
      <c r="L81" s="1"/>
      <c r="M81" s="45"/>
      <c r="N81" s="45"/>
    </row>
    <row r="82" spans="1:14" ht="18.75" customHeight="1" x14ac:dyDescent="0.25">
      <c r="K82" s="1"/>
      <c r="L82" s="1"/>
      <c r="M82" s="45"/>
      <c r="N82" s="45"/>
    </row>
    <row r="83" spans="1:14" ht="18.75" customHeight="1" x14ac:dyDescent="0.25">
      <c r="M83" s="45"/>
      <c r="N83" s="45"/>
    </row>
    <row r="84" spans="1:14" ht="18.75" customHeight="1" x14ac:dyDescent="0.25">
      <c r="M84" s="45"/>
      <c r="N84" s="45"/>
    </row>
    <row r="85" spans="1:14" ht="18.75" customHeight="1" x14ac:dyDescent="0.25">
      <c r="M85" s="45"/>
      <c r="N85" s="45"/>
    </row>
    <row r="86" spans="1:14" ht="18.75" customHeight="1" x14ac:dyDescent="0.25">
      <c r="M86" s="45"/>
      <c r="N86" s="45"/>
    </row>
    <row r="87" spans="1:14" ht="18.75" customHeight="1" x14ac:dyDescent="0.2">
      <c r="A87" s="156"/>
      <c r="B87" s="157"/>
      <c r="C87" s="158"/>
      <c r="D87" s="159"/>
      <c r="E87" s="160"/>
      <c r="F87" s="161"/>
      <c r="G87" s="162"/>
      <c r="H87" s="163"/>
      <c r="I87" s="69"/>
      <c r="J87" s="164"/>
      <c r="K87" s="165"/>
      <c r="L87" s="166"/>
      <c r="M87" s="45"/>
      <c r="N87" s="45"/>
    </row>
    <row r="88" spans="1:14" ht="18.75" customHeight="1" x14ac:dyDescent="0.25">
      <c r="F88" s="161"/>
      <c r="G88" s="162"/>
      <c r="H88" s="163"/>
      <c r="I88" s="69"/>
      <c r="J88" s="164"/>
      <c r="K88" s="165"/>
      <c r="L88" s="166"/>
      <c r="M88" s="45"/>
      <c r="N88" s="45"/>
    </row>
    <row r="89" spans="1:14" ht="18.75" customHeight="1" x14ac:dyDescent="0.25">
      <c r="F89" s="167"/>
      <c r="G89" s="168"/>
      <c r="H89" s="169"/>
      <c r="I89" s="69"/>
      <c r="J89" s="164"/>
      <c r="K89" s="165"/>
      <c r="L89" s="166"/>
      <c r="M89" s="45"/>
      <c r="N89" s="45"/>
    </row>
    <row r="90" spans="1:14" ht="18.75" customHeight="1" x14ac:dyDescent="0.25">
      <c r="F90" s="167"/>
      <c r="G90" s="168"/>
      <c r="H90" s="169"/>
      <c r="I90" s="69"/>
      <c r="J90" s="164"/>
      <c r="K90" s="165"/>
      <c r="L90" s="166"/>
      <c r="M90" s="45"/>
      <c r="N90" s="45"/>
    </row>
    <row r="91" spans="1:14" ht="18.75" customHeight="1" x14ac:dyDescent="0.25">
      <c r="F91" s="167">
        <v>793.11355200000003</v>
      </c>
      <c r="G91" s="168">
        <v>793.11355200000003</v>
      </c>
      <c r="H91" s="170">
        <v>5.4999999999999938E-2</v>
      </c>
      <c r="I91" s="69"/>
      <c r="J91" s="164"/>
      <c r="K91" s="165"/>
      <c r="L91" s="166"/>
      <c r="M91" s="45"/>
      <c r="N91" s="45"/>
    </row>
    <row r="92" spans="1:14" ht="18.75" customHeight="1" x14ac:dyDescent="0.25">
      <c r="F92" s="167">
        <v>1268.9816832000001</v>
      </c>
      <c r="G92" s="168">
        <v>1268.9816832000001</v>
      </c>
      <c r="H92" s="170">
        <v>5.4999999999999938E-2</v>
      </c>
      <c r="I92" s="69"/>
      <c r="J92" s="164"/>
      <c r="K92" s="165"/>
      <c r="L92" s="166"/>
      <c r="M92" s="45"/>
      <c r="N92" s="45"/>
    </row>
    <row r="93" spans="1:14" ht="18.75" customHeight="1" x14ac:dyDescent="0.25">
      <c r="F93" s="167">
        <v>317.24542080000003</v>
      </c>
      <c r="G93" s="168">
        <v>317.24542080000003</v>
      </c>
      <c r="H93" s="170">
        <v>5.4999999999999938E-2</v>
      </c>
      <c r="I93" s="69"/>
      <c r="J93" s="164"/>
      <c r="K93" s="165"/>
      <c r="L93" s="166"/>
      <c r="M93" s="45"/>
      <c r="N93" s="45"/>
    </row>
    <row r="94" spans="1:14" ht="18.75" customHeight="1" x14ac:dyDescent="0.25">
      <c r="F94" s="167">
        <v>1586.2271040000001</v>
      </c>
      <c r="G94" s="168">
        <v>1586.2271040000001</v>
      </c>
      <c r="H94" s="170">
        <v>5.4999999999999938E-2</v>
      </c>
      <c r="I94" s="69"/>
      <c r="J94" s="164"/>
      <c r="K94" s="165"/>
      <c r="L94" s="166" t="s">
        <v>478</v>
      </c>
      <c r="M94" s="45"/>
      <c r="N94" s="45"/>
    </row>
    <row r="95" spans="1:14" ht="18.75" customHeight="1" x14ac:dyDescent="0.25">
      <c r="F95" s="167">
        <v>7931.1355199999989</v>
      </c>
      <c r="G95" s="168">
        <v>7931.1355199999989</v>
      </c>
      <c r="H95" s="170">
        <v>5.4999999999999938E-2</v>
      </c>
      <c r="I95" s="69"/>
      <c r="J95" s="164"/>
      <c r="K95" s="165"/>
      <c r="L95" s="166"/>
      <c r="M95" s="45"/>
      <c r="N95" s="45"/>
    </row>
    <row r="96" spans="1:14" ht="18.75" customHeight="1" x14ac:dyDescent="0.25">
      <c r="F96" s="167">
        <v>4758.6813120000006</v>
      </c>
      <c r="G96" s="168">
        <v>4758.6813120000006</v>
      </c>
      <c r="H96" s="170">
        <v>5.4999999999999938E-2</v>
      </c>
      <c r="I96" s="69"/>
      <c r="J96" s="164"/>
      <c r="K96" s="165"/>
      <c r="L96" s="166"/>
      <c r="M96" s="45"/>
      <c r="N96" s="45"/>
    </row>
    <row r="97" spans="1:14" ht="18.75" customHeight="1" x14ac:dyDescent="0.25">
      <c r="F97" s="167">
        <v>4758.6813120000006</v>
      </c>
      <c r="G97" s="168">
        <v>4758.6813120000006</v>
      </c>
      <c r="H97" s="170">
        <v>5.4999999999999938E-2</v>
      </c>
      <c r="I97" s="69"/>
      <c r="J97" s="164"/>
      <c r="K97" s="165"/>
      <c r="L97" s="166"/>
      <c r="M97" s="45"/>
      <c r="N97" s="45"/>
    </row>
    <row r="98" spans="1:14" ht="18.75" customHeight="1" x14ac:dyDescent="0.25">
      <c r="F98" s="167">
        <v>15862.271039999998</v>
      </c>
      <c r="G98" s="168">
        <v>15862.271039999998</v>
      </c>
      <c r="H98" s="170">
        <v>5.4999999999999938E-2</v>
      </c>
      <c r="I98" s="69"/>
      <c r="J98" s="164"/>
      <c r="K98" s="165"/>
      <c r="L98" s="166"/>
      <c r="M98" s="45"/>
      <c r="N98" s="45"/>
    </row>
    <row r="99" spans="1:14" ht="18.75" customHeight="1" x14ac:dyDescent="0.25">
      <c r="F99" s="171">
        <v>23793.406559999999</v>
      </c>
      <c r="G99" s="172">
        <v>23793.406559999999</v>
      </c>
      <c r="H99" s="173">
        <v>5.4999999999999938E-2</v>
      </c>
      <c r="I99" s="69"/>
      <c r="J99" s="164"/>
      <c r="K99" s="165"/>
      <c r="L99" s="166"/>
      <c r="M99" s="45"/>
      <c r="N99" s="45"/>
    </row>
    <row r="100" spans="1:14" ht="18.75" customHeight="1" x14ac:dyDescent="0.25">
      <c r="F100" s="158">
        <v>317.24542080000003</v>
      </c>
      <c r="G100" s="159">
        <v>317.24542080000003</v>
      </c>
      <c r="H100" s="174">
        <v>5.4999999999999938E-2</v>
      </c>
      <c r="I100" s="69"/>
      <c r="J100" s="164"/>
      <c r="K100" s="165"/>
      <c r="L100" s="166"/>
      <c r="M100" s="45"/>
      <c r="N100" s="45"/>
    </row>
    <row r="101" spans="1:14" ht="18.75" customHeight="1" x14ac:dyDescent="0.2">
      <c r="A101" s="156"/>
      <c r="B101" s="157"/>
      <c r="C101" s="158"/>
      <c r="D101" s="159"/>
      <c r="E101" s="160"/>
      <c r="F101" s="158"/>
      <c r="G101" s="159"/>
      <c r="H101" s="160"/>
      <c r="I101" s="69"/>
      <c r="J101" s="164"/>
      <c r="K101" s="165"/>
      <c r="L101" s="166"/>
      <c r="M101" s="45"/>
      <c r="N101" s="45"/>
    </row>
    <row r="102" spans="1:14" ht="18.75" customHeight="1" x14ac:dyDescent="0.25">
      <c r="A102" s="983"/>
      <c r="B102" s="983"/>
      <c r="C102" s="983"/>
      <c r="D102" s="983"/>
      <c r="E102" s="983"/>
      <c r="F102" s="983"/>
      <c r="G102" s="983"/>
      <c r="H102" s="983"/>
      <c r="I102" s="175"/>
    </row>
    <row r="103" spans="1:14" ht="18.75" customHeight="1" x14ac:dyDescent="0.2">
      <c r="A103" s="176"/>
      <c r="B103" s="177"/>
      <c r="C103" s="178"/>
      <c r="D103" s="159"/>
      <c r="E103" s="160"/>
      <c r="F103" s="178"/>
      <c r="G103" s="159"/>
      <c r="H103" s="160"/>
      <c r="I103" s="69"/>
      <c r="J103" s="164"/>
      <c r="K103" s="165"/>
      <c r="L103" s="166"/>
      <c r="M103" s="45"/>
      <c r="N103" s="45"/>
    </row>
    <row r="104" spans="1:14" ht="18.75" customHeight="1" x14ac:dyDescent="0.2">
      <c r="A104" s="179"/>
      <c r="B104" s="157"/>
      <c r="C104" s="178"/>
      <c r="D104" s="159"/>
      <c r="E104" s="160"/>
      <c r="F104" s="178"/>
      <c r="G104" s="159"/>
      <c r="H104" s="160"/>
      <c r="I104" s="69"/>
      <c r="J104" s="164"/>
      <c r="K104" s="165"/>
      <c r="L104" s="166"/>
      <c r="M104" s="45"/>
      <c r="N104" s="45"/>
    </row>
    <row r="106" spans="1:14" ht="18.75" customHeight="1" x14ac:dyDescent="0.25">
      <c r="M106" s="16"/>
      <c r="N106" s="16"/>
    </row>
    <row r="107" spans="1:14" ht="18.75" customHeight="1" x14ac:dyDescent="0.25">
      <c r="M107" s="16"/>
      <c r="N107" s="16"/>
    </row>
    <row r="108" spans="1:14" ht="18.75" customHeight="1" x14ac:dyDescent="0.25">
      <c r="K108" s="1"/>
      <c r="L108" s="2"/>
      <c r="M108" s="16"/>
      <c r="N108" s="16"/>
    </row>
    <row r="109" spans="1:14" ht="18.75" customHeight="1" x14ac:dyDescent="0.25">
      <c r="K109" s="1"/>
      <c r="L109" s="2"/>
      <c r="M109" s="16"/>
      <c r="N109" s="16"/>
    </row>
    <row r="110" spans="1:14" ht="18.75" customHeight="1" x14ac:dyDescent="0.25">
      <c r="K110" s="1"/>
      <c r="L110" s="2"/>
      <c r="M110" s="45"/>
      <c r="N110" s="45"/>
    </row>
    <row r="111" spans="1:14" ht="18.75" customHeight="1" x14ac:dyDescent="0.25">
      <c r="K111" s="1"/>
      <c r="L111" s="2"/>
      <c r="M111" s="45"/>
      <c r="N111" s="45"/>
    </row>
    <row r="112" spans="1:14" ht="18.75" customHeight="1" x14ac:dyDescent="0.25">
      <c r="K112" s="1"/>
      <c r="L112" s="2"/>
      <c r="M112" s="45"/>
      <c r="N112" s="45"/>
    </row>
    <row r="113" spans="11:14" ht="18.75" customHeight="1" x14ac:dyDescent="0.25">
      <c r="K113" s="1"/>
      <c r="L113" s="2"/>
      <c r="M113" s="45"/>
      <c r="N113" s="45"/>
    </row>
    <row r="114" spans="11:14" ht="18.75" customHeight="1" x14ac:dyDescent="0.25">
      <c r="K114" s="1"/>
      <c r="L114" s="2"/>
      <c r="M114" s="45"/>
      <c r="N114" s="45"/>
    </row>
    <row r="115" spans="11:14" ht="18.75" customHeight="1" x14ac:dyDescent="0.25">
      <c r="K115" s="1"/>
      <c r="L115" s="2"/>
      <c r="M115" s="45"/>
      <c r="N115" s="45"/>
    </row>
    <row r="116" spans="11:14" ht="18.75" customHeight="1" x14ac:dyDescent="0.25">
      <c r="K116" s="1"/>
      <c r="L116" s="2"/>
      <c r="M116" s="45"/>
      <c r="N116" s="45"/>
    </row>
    <row r="117" spans="11:14" ht="18.75" customHeight="1" x14ac:dyDescent="0.25">
      <c r="K117" s="1"/>
      <c r="L117" s="2"/>
      <c r="M117" s="45"/>
      <c r="N117" s="45"/>
    </row>
    <row r="118" spans="11:14" ht="18.75" customHeight="1" x14ac:dyDescent="0.25">
      <c r="K118" s="1"/>
      <c r="L118" s="2"/>
      <c r="M118" s="45"/>
      <c r="N118" s="45"/>
    </row>
    <row r="119" spans="11:14" ht="18.75" customHeight="1" x14ac:dyDescent="0.25">
      <c r="K119" s="1"/>
      <c r="L119" s="2"/>
      <c r="M119" s="45"/>
      <c r="N119" s="45"/>
    </row>
    <row r="120" spans="11:14" ht="18.75" customHeight="1" x14ac:dyDescent="0.25">
      <c r="K120" s="1"/>
      <c r="L120" s="2"/>
      <c r="M120" s="45"/>
      <c r="N120" s="45"/>
    </row>
    <row r="121" spans="11:14" ht="18.75" customHeight="1" x14ac:dyDescent="0.25">
      <c r="K121" s="1"/>
      <c r="L121" s="2"/>
      <c r="M121" s="45"/>
      <c r="N121" s="45"/>
    </row>
    <row r="122" spans="11:14" ht="18.75" customHeight="1" x14ac:dyDescent="0.25">
      <c r="K122" s="1"/>
      <c r="L122" s="2"/>
      <c r="M122" s="45"/>
      <c r="N122" s="45"/>
    </row>
    <row r="123" spans="11:14" ht="18.75" customHeight="1" x14ac:dyDescent="0.25">
      <c r="K123" s="1"/>
      <c r="L123" s="2"/>
      <c r="M123" s="45"/>
      <c r="N123" s="45"/>
    </row>
    <row r="124" spans="11:14" ht="18.75" customHeight="1" x14ac:dyDescent="0.25">
      <c r="K124" s="1"/>
      <c r="L124" s="2"/>
      <c r="M124" s="45"/>
      <c r="N124" s="45"/>
    </row>
    <row r="125" spans="11:14" ht="18.75" customHeight="1" x14ac:dyDescent="0.25">
      <c r="K125" s="1"/>
      <c r="L125" s="2"/>
      <c r="M125" s="45"/>
      <c r="N125" s="45"/>
    </row>
    <row r="126" spans="11:14" ht="18.75" customHeight="1" x14ac:dyDescent="0.25">
      <c r="K126" s="1"/>
      <c r="L126" s="2"/>
      <c r="M126" s="45"/>
      <c r="N126" s="45"/>
    </row>
    <row r="127" spans="11:14" ht="18.75" customHeight="1" x14ac:dyDescent="0.25">
      <c r="K127" s="1"/>
      <c r="L127" s="2"/>
      <c r="M127" s="45"/>
      <c r="N127" s="45"/>
    </row>
    <row r="128" spans="11:14" ht="18.75" customHeight="1" x14ac:dyDescent="0.25">
      <c r="K128" s="1"/>
      <c r="L128" s="2"/>
      <c r="M128" s="45"/>
      <c r="N128" s="45"/>
    </row>
    <row r="129" spans="11:14" ht="18.75" customHeight="1" x14ac:dyDescent="0.25">
      <c r="K129" s="1"/>
      <c r="L129" s="2"/>
      <c r="M129" s="45"/>
      <c r="N129" s="45"/>
    </row>
    <row r="130" spans="11:14" ht="18.75" customHeight="1" x14ac:dyDescent="0.25">
      <c r="K130" s="1"/>
      <c r="L130" s="2"/>
      <c r="M130" s="45"/>
      <c r="N130" s="45"/>
    </row>
    <row r="131" spans="11:14" ht="18.75" customHeight="1" x14ac:dyDescent="0.25">
      <c r="K131" s="1"/>
      <c r="L131" s="2"/>
      <c r="M131" s="45"/>
      <c r="N131" s="45"/>
    </row>
    <row r="132" spans="11:14" ht="18.75" customHeight="1" x14ac:dyDescent="0.25">
      <c r="K132" s="1"/>
      <c r="L132" s="2"/>
      <c r="M132" s="45"/>
      <c r="N132" s="45"/>
    </row>
    <row r="133" spans="11:14" ht="18.75" customHeight="1" x14ac:dyDescent="0.25">
      <c r="K133" s="1"/>
      <c r="L133" s="2"/>
      <c r="M133" s="45"/>
      <c r="N133" s="45"/>
    </row>
    <row r="134" spans="11:14" ht="18.75" customHeight="1" x14ac:dyDescent="0.25">
      <c r="K134" s="1"/>
      <c r="L134" s="2"/>
      <c r="M134" s="45"/>
      <c r="N134" s="45"/>
    </row>
    <row r="135" spans="11:14" ht="18.75" customHeight="1" x14ac:dyDescent="0.25">
      <c r="K135" s="1"/>
      <c r="L135" s="2"/>
      <c r="M135" s="45"/>
      <c r="N135" s="45"/>
    </row>
    <row r="136" spans="11:14" ht="18.75" customHeight="1" x14ac:dyDescent="0.25">
      <c r="K136" s="1"/>
      <c r="L136" s="2"/>
      <c r="M136" s="45"/>
      <c r="N136" s="45"/>
    </row>
    <row r="137" spans="11:14" ht="18.75" customHeight="1" x14ac:dyDescent="0.25">
      <c r="K137" s="1"/>
      <c r="L137" s="2"/>
      <c r="M137" s="45"/>
      <c r="N137" s="45"/>
    </row>
    <row r="138" spans="11:14" ht="18.75" customHeight="1" x14ac:dyDescent="0.25">
      <c r="K138" s="1"/>
      <c r="L138" s="2"/>
      <c r="M138" s="45"/>
      <c r="N138" s="45"/>
    </row>
    <row r="139" spans="11:14" ht="18.75" customHeight="1" x14ac:dyDescent="0.25">
      <c r="K139" s="1"/>
      <c r="L139" s="2"/>
      <c r="M139" s="45"/>
      <c r="N139" s="45"/>
    </row>
    <row r="140" spans="11:14" ht="18.75" customHeight="1" x14ac:dyDescent="0.25">
      <c r="M140" s="45"/>
      <c r="N140" s="45"/>
    </row>
    <row r="141" spans="11:14" ht="18.75" customHeight="1" x14ac:dyDescent="0.25">
      <c r="M141" s="45"/>
      <c r="N141" s="45"/>
    </row>
    <row r="142" spans="11:14" ht="18.75" customHeight="1" x14ac:dyDescent="0.25">
      <c r="M142" s="45"/>
      <c r="N142" s="45"/>
    </row>
    <row r="143" spans="11:14" ht="18.75" customHeight="1" x14ac:dyDescent="0.25">
      <c r="M143" s="45"/>
      <c r="N143" s="45"/>
    </row>
    <row r="144" spans="11:14" ht="18.75" customHeight="1" x14ac:dyDescent="0.25">
      <c r="M144" s="45"/>
      <c r="N144" s="45"/>
    </row>
    <row r="145" spans="11:14" ht="18.75" customHeight="1" x14ac:dyDescent="0.25">
      <c r="M145" s="45"/>
      <c r="N145" s="45"/>
    </row>
    <row r="146" spans="11:14" ht="18.75" customHeight="1" x14ac:dyDescent="0.25">
      <c r="M146" s="45"/>
      <c r="N146" s="45"/>
    </row>
    <row r="147" spans="11:14" ht="18.75" customHeight="1" x14ac:dyDescent="0.25">
      <c r="M147" s="45"/>
      <c r="N147" s="45"/>
    </row>
    <row r="148" spans="11:14" ht="18.75" customHeight="1" x14ac:dyDescent="0.25">
      <c r="M148" s="45"/>
      <c r="N148" s="45"/>
    </row>
    <row r="149" spans="11:14" ht="18.75" customHeight="1" x14ac:dyDescent="0.25">
      <c r="M149" s="45"/>
      <c r="N149" s="45"/>
    </row>
    <row r="150" spans="11:14" ht="18.75" customHeight="1" x14ac:dyDescent="0.25">
      <c r="M150" s="45"/>
      <c r="N150" s="45"/>
    </row>
    <row r="151" spans="11:14" ht="18.75" customHeight="1" x14ac:dyDescent="0.25">
      <c r="M151" s="45"/>
      <c r="N151" s="45"/>
    </row>
    <row r="153" spans="11:14" ht="18.75" customHeight="1" x14ac:dyDescent="0.25">
      <c r="M153" s="16"/>
      <c r="N153" s="16"/>
    </row>
    <row r="154" spans="11:14" ht="18.75" customHeight="1" x14ac:dyDescent="0.25">
      <c r="M154" s="16"/>
      <c r="N154" s="16"/>
    </row>
    <row r="155" spans="11:14" ht="18.75" customHeight="1" x14ac:dyDescent="0.25">
      <c r="M155" s="16"/>
      <c r="N155" s="16"/>
    </row>
    <row r="156" spans="11:14" ht="18.75" customHeight="1" x14ac:dyDescent="0.25">
      <c r="K156" s="1"/>
      <c r="L156" s="2"/>
      <c r="M156" s="16"/>
      <c r="N156" s="16"/>
    </row>
    <row r="157" spans="11:14" ht="18.75" customHeight="1" x14ac:dyDescent="0.25">
      <c r="K157" s="1"/>
      <c r="L157" s="2"/>
      <c r="M157" s="45"/>
      <c r="N157" s="45"/>
    </row>
    <row r="158" spans="11:14" ht="18.75" customHeight="1" x14ac:dyDescent="0.25">
      <c r="K158" s="1"/>
      <c r="L158" s="2"/>
      <c r="M158" s="45"/>
      <c r="N158" s="45"/>
    </row>
    <row r="159" spans="11:14" ht="18.75" customHeight="1" x14ac:dyDescent="0.25">
      <c r="K159" s="1"/>
      <c r="L159" s="2"/>
      <c r="M159" s="45"/>
      <c r="N159" s="45"/>
    </row>
    <row r="160" spans="11:14" ht="18.75" customHeight="1" x14ac:dyDescent="0.25">
      <c r="K160" s="1"/>
      <c r="L160" s="2"/>
      <c r="M160" s="45"/>
      <c r="N160" s="45"/>
    </row>
    <row r="161" spans="11:14" ht="18.75" customHeight="1" x14ac:dyDescent="0.25">
      <c r="K161" s="1"/>
      <c r="L161" s="2"/>
      <c r="M161" s="45"/>
      <c r="N161" s="45"/>
    </row>
    <row r="162" spans="11:14" ht="18.75" customHeight="1" x14ac:dyDescent="0.25">
      <c r="K162" s="1"/>
      <c r="L162" s="2"/>
      <c r="M162" s="45"/>
      <c r="N162" s="45"/>
    </row>
    <row r="163" spans="11:14" ht="18.75" customHeight="1" x14ac:dyDescent="0.25">
      <c r="K163" s="1"/>
      <c r="L163" s="2"/>
      <c r="M163" s="45"/>
      <c r="N163" s="45"/>
    </row>
    <row r="164" spans="11:14" ht="18.75" customHeight="1" x14ac:dyDescent="0.25">
      <c r="K164" s="1"/>
      <c r="L164" s="2"/>
      <c r="M164" s="45"/>
      <c r="N164" s="45"/>
    </row>
    <row r="165" spans="11:14" ht="18.75" customHeight="1" x14ac:dyDescent="0.25">
      <c r="K165" s="1"/>
      <c r="L165" s="2"/>
      <c r="M165" s="45"/>
      <c r="N165" s="45"/>
    </row>
    <row r="166" spans="11:14" ht="18.75" customHeight="1" x14ac:dyDescent="0.25">
      <c r="K166" s="1"/>
      <c r="L166" s="2"/>
      <c r="M166" s="45"/>
      <c r="N166" s="45"/>
    </row>
    <row r="167" spans="11:14" ht="18.75" customHeight="1" x14ac:dyDescent="0.25">
      <c r="K167" s="1"/>
      <c r="L167" s="2"/>
      <c r="M167" s="45"/>
      <c r="N167" s="45"/>
    </row>
    <row r="168" spans="11:14" ht="18.75" customHeight="1" x14ac:dyDescent="0.25">
      <c r="K168" s="1"/>
      <c r="L168" s="2"/>
      <c r="M168" s="45"/>
      <c r="N168" s="45"/>
    </row>
    <row r="169" spans="11:14" ht="18.75" customHeight="1" x14ac:dyDescent="0.25">
      <c r="K169" s="1"/>
      <c r="L169" s="2"/>
      <c r="M169" s="45"/>
      <c r="N169" s="45"/>
    </row>
    <row r="170" spans="11:14" ht="18.75" customHeight="1" x14ac:dyDescent="0.25">
      <c r="K170" s="1"/>
      <c r="L170" s="2"/>
      <c r="M170" s="45"/>
      <c r="N170" s="45"/>
    </row>
    <row r="171" spans="11:14" ht="18.75" customHeight="1" x14ac:dyDescent="0.25">
      <c r="K171" s="1"/>
      <c r="L171" s="2"/>
      <c r="M171" s="45"/>
      <c r="N171" s="45"/>
    </row>
    <row r="172" spans="11:14" ht="18.75" customHeight="1" x14ac:dyDescent="0.25">
      <c r="K172" s="1"/>
      <c r="L172" s="2"/>
      <c r="M172" s="45"/>
      <c r="N172" s="45"/>
    </row>
    <row r="173" spans="11:14" ht="18.75" customHeight="1" x14ac:dyDescent="0.25">
      <c r="K173" s="1"/>
      <c r="L173" s="2"/>
      <c r="M173" s="45"/>
      <c r="N173" s="45"/>
    </row>
    <row r="174" spans="11:14" ht="18.75" customHeight="1" x14ac:dyDescent="0.25">
      <c r="K174" s="1"/>
      <c r="L174" s="2"/>
      <c r="M174" s="45"/>
      <c r="N174" s="45"/>
    </row>
    <row r="175" spans="11:14" ht="18.75" customHeight="1" x14ac:dyDescent="0.25">
      <c r="K175" s="1"/>
      <c r="L175" s="2"/>
      <c r="M175" s="45"/>
      <c r="N175" s="45"/>
    </row>
    <row r="176" spans="11:14" ht="18.75" customHeight="1" x14ac:dyDescent="0.25">
      <c r="K176" s="1"/>
      <c r="L176" s="2"/>
      <c r="M176" s="45"/>
      <c r="N176" s="45"/>
    </row>
    <row r="177" spans="11:14" ht="18.75" customHeight="1" x14ac:dyDescent="0.25">
      <c r="K177" s="1"/>
      <c r="L177" s="2"/>
      <c r="M177" s="45"/>
      <c r="N177" s="45"/>
    </row>
    <row r="178" spans="11:14" ht="18.75" customHeight="1" x14ac:dyDescent="0.25">
      <c r="K178" s="1"/>
      <c r="L178" s="2"/>
      <c r="M178" s="45"/>
      <c r="N178" s="45"/>
    </row>
    <row r="179" spans="11:14" ht="18.75" customHeight="1" x14ac:dyDescent="0.25">
      <c r="K179" s="1"/>
      <c r="L179" s="2"/>
      <c r="M179" s="45"/>
      <c r="N179" s="45"/>
    </row>
    <row r="180" spans="11:14" ht="18.75" customHeight="1" x14ac:dyDescent="0.25">
      <c r="K180" s="1"/>
      <c r="L180" s="2"/>
      <c r="M180" s="45"/>
      <c r="N180" s="45"/>
    </row>
    <row r="181" spans="11:14" ht="18.75" customHeight="1" x14ac:dyDescent="0.25">
      <c r="K181" s="1"/>
      <c r="L181" s="2"/>
      <c r="M181" s="45"/>
      <c r="N181" s="45"/>
    </row>
    <row r="182" spans="11:14" ht="18.75" customHeight="1" x14ac:dyDescent="0.25">
      <c r="K182" s="1"/>
      <c r="L182" s="2"/>
      <c r="M182" s="45"/>
      <c r="N182" s="45"/>
    </row>
    <row r="183" spans="11:14" ht="18.75" customHeight="1" x14ac:dyDescent="0.25">
      <c r="K183" s="1"/>
      <c r="L183" s="2"/>
      <c r="M183" s="45"/>
      <c r="N183" s="45"/>
    </row>
    <row r="184" spans="11:14" ht="18.75" customHeight="1" x14ac:dyDescent="0.25">
      <c r="K184" s="1"/>
      <c r="L184" s="2"/>
      <c r="M184" s="45"/>
      <c r="N184" s="45"/>
    </row>
    <row r="185" spans="11:14" ht="18.75" customHeight="1" x14ac:dyDescent="0.25">
      <c r="K185" s="1"/>
      <c r="L185" s="2"/>
      <c r="M185" s="45"/>
      <c r="N185" s="45"/>
    </row>
    <row r="186" spans="11:14" ht="18.75" customHeight="1" x14ac:dyDescent="0.25">
      <c r="K186" s="1"/>
      <c r="L186" s="2"/>
      <c r="M186" s="45"/>
      <c r="N186" s="45"/>
    </row>
    <row r="187" spans="11:14" ht="18.75" customHeight="1" x14ac:dyDescent="0.25">
      <c r="K187" s="1"/>
      <c r="L187" s="2"/>
      <c r="M187" s="45"/>
      <c r="N187" s="45"/>
    </row>
    <row r="188" spans="11:14" ht="18.75" customHeight="1" x14ac:dyDescent="0.25">
      <c r="K188" s="1"/>
      <c r="L188" s="2"/>
      <c r="M188" s="45"/>
      <c r="N188" s="45"/>
    </row>
    <row r="189" spans="11:14" ht="18.75" customHeight="1" x14ac:dyDescent="0.25">
      <c r="K189" s="1"/>
      <c r="L189" s="2"/>
      <c r="M189" s="45"/>
      <c r="N189" s="45"/>
    </row>
    <row r="190" spans="11:14" ht="18.75" customHeight="1" x14ac:dyDescent="0.25">
      <c r="K190" s="1"/>
      <c r="L190" s="2"/>
    </row>
    <row r="191" spans="11:14" ht="18.75" customHeight="1" x14ac:dyDescent="0.25">
      <c r="K191" s="1"/>
      <c r="L191" s="2"/>
      <c r="M191" s="16"/>
      <c r="N191" s="16"/>
    </row>
    <row r="192" spans="11:14" ht="18.75" customHeight="1" x14ac:dyDescent="0.25">
      <c r="K192" s="1"/>
      <c r="L192" s="2"/>
      <c r="M192" s="16"/>
      <c r="N192" s="16"/>
    </row>
    <row r="193" spans="11:14" ht="18.75" customHeight="1" x14ac:dyDescent="0.25">
      <c r="K193" s="1"/>
      <c r="L193" s="2"/>
      <c r="M193" s="16"/>
      <c r="N193" s="16"/>
    </row>
    <row r="194" spans="11:14" ht="18.75" customHeight="1" x14ac:dyDescent="0.25">
      <c r="K194" s="1"/>
      <c r="L194" s="2"/>
      <c r="M194" s="16"/>
      <c r="N194" s="16"/>
    </row>
    <row r="195" spans="11:14" ht="18.75" customHeight="1" x14ac:dyDescent="0.25">
      <c r="K195" s="1"/>
      <c r="L195" s="2"/>
      <c r="M195" s="45"/>
      <c r="N195" s="45"/>
    </row>
    <row r="196" spans="11:14" ht="18.75" customHeight="1" x14ac:dyDescent="0.25">
      <c r="K196" s="1"/>
      <c r="L196" s="2"/>
      <c r="M196" s="45"/>
      <c r="N196" s="45"/>
    </row>
    <row r="197" spans="11:14" ht="18.75" customHeight="1" x14ac:dyDescent="0.25">
      <c r="K197" s="1"/>
      <c r="L197" s="2"/>
      <c r="M197" s="45"/>
      <c r="N197" s="45"/>
    </row>
    <row r="198" spans="11:14" ht="18.75" customHeight="1" x14ac:dyDescent="0.25">
      <c r="K198" s="1"/>
      <c r="L198" s="2"/>
      <c r="M198" s="45"/>
      <c r="N198" s="45"/>
    </row>
    <row r="199" spans="11:14" ht="18.75" customHeight="1" x14ac:dyDescent="0.25">
      <c r="K199" s="1"/>
      <c r="L199" s="2"/>
      <c r="M199" s="45"/>
      <c r="N199" s="45"/>
    </row>
    <row r="200" spans="11:14" ht="18.75" customHeight="1" x14ac:dyDescent="0.25">
      <c r="K200" s="1"/>
      <c r="L200" s="2"/>
      <c r="M200" s="45"/>
      <c r="N200" s="45"/>
    </row>
    <row r="201" spans="11:14" ht="18.75" customHeight="1" x14ac:dyDescent="0.25">
      <c r="K201" s="1"/>
      <c r="L201" s="2"/>
      <c r="M201" s="45"/>
      <c r="N201" s="45"/>
    </row>
    <row r="202" spans="11:14" ht="18.75" customHeight="1" x14ac:dyDescent="0.25">
      <c r="K202" s="1"/>
      <c r="L202" s="2"/>
      <c r="M202" s="45"/>
      <c r="N202" s="45"/>
    </row>
    <row r="203" spans="11:14" ht="18.75" customHeight="1" x14ac:dyDescent="0.25">
      <c r="K203" s="1"/>
      <c r="L203" s="2"/>
      <c r="M203" s="45"/>
      <c r="N203" s="45"/>
    </row>
    <row r="204" spans="11:14" ht="18.75" customHeight="1" x14ac:dyDescent="0.25">
      <c r="M204" s="45"/>
      <c r="N204" s="45"/>
    </row>
    <row r="205" spans="11:14" ht="18.75" customHeight="1" x14ac:dyDescent="0.25">
      <c r="M205" s="45"/>
      <c r="N205" s="45"/>
    </row>
    <row r="206" spans="11:14" ht="18.75" customHeight="1" x14ac:dyDescent="0.25">
      <c r="M206" s="45"/>
      <c r="N206" s="45"/>
    </row>
    <row r="207" spans="11:14" ht="18.75" customHeight="1" x14ac:dyDescent="0.25">
      <c r="M207" s="45"/>
      <c r="N207" s="45"/>
    </row>
    <row r="208" spans="11:14" ht="18.75" customHeight="1" x14ac:dyDescent="0.25">
      <c r="M208" s="45"/>
      <c r="N208" s="45"/>
    </row>
    <row r="209" spans="6:14" ht="18.75" customHeight="1" x14ac:dyDescent="0.25">
      <c r="M209" s="45"/>
      <c r="N209" s="45"/>
    </row>
    <row r="210" spans="6:14" ht="18.75" customHeight="1" x14ac:dyDescent="0.25">
      <c r="M210" s="45"/>
      <c r="N210" s="45"/>
    </row>
    <row r="211" spans="6:14" ht="18.75" customHeight="1" x14ac:dyDescent="0.25">
      <c r="M211" s="45"/>
      <c r="N211" s="45"/>
    </row>
    <row r="212" spans="6:14" ht="18.75" customHeight="1" x14ac:dyDescent="0.25">
      <c r="M212" s="45"/>
      <c r="N212" s="45"/>
    </row>
    <row r="213" spans="6:14" ht="18.75" customHeight="1" x14ac:dyDescent="0.25">
      <c r="M213" s="45"/>
      <c r="N213" s="45"/>
    </row>
    <row r="214" spans="6:14" ht="18.75" customHeight="1" x14ac:dyDescent="0.25">
      <c r="M214" s="45"/>
      <c r="N214" s="45"/>
    </row>
    <row r="215" spans="6:14" ht="18.75" customHeight="1" x14ac:dyDescent="0.25">
      <c r="M215" s="45"/>
      <c r="N215" s="45"/>
    </row>
    <row r="216" spans="6:14" ht="18.75" customHeight="1" x14ac:dyDescent="0.25">
      <c r="M216" s="45"/>
      <c r="N216" s="45"/>
    </row>
    <row r="217" spans="6:14" ht="18.75" customHeight="1" x14ac:dyDescent="0.25">
      <c r="F217" s="167"/>
      <c r="G217" s="168"/>
      <c r="H217" s="169"/>
      <c r="I217" s="69"/>
      <c r="J217" s="164"/>
      <c r="K217" s="165"/>
      <c r="L217" s="166"/>
      <c r="M217" s="45"/>
      <c r="N217" s="45"/>
    </row>
    <row r="218" spans="6:14" ht="18.75" customHeight="1" x14ac:dyDescent="0.25">
      <c r="M218" s="45"/>
      <c r="N218" s="45"/>
    </row>
    <row r="219" spans="6:14" ht="18.75" customHeight="1" x14ac:dyDescent="0.25">
      <c r="M219" s="45"/>
      <c r="N219" s="45"/>
    </row>
    <row r="220" spans="6:14" ht="18.75" customHeight="1" x14ac:dyDescent="0.25">
      <c r="M220" s="45"/>
      <c r="N220" s="45"/>
    </row>
    <row r="221" spans="6:14" ht="18.75" customHeight="1" x14ac:dyDescent="0.25">
      <c r="M221" s="45"/>
      <c r="N221" s="45"/>
    </row>
    <row r="222" spans="6:14" ht="18.75" customHeight="1" x14ac:dyDescent="0.25">
      <c r="M222" s="45"/>
      <c r="N222" s="45"/>
    </row>
    <row r="223" spans="6:14" ht="18.75" customHeight="1" x14ac:dyDescent="0.25">
      <c r="M223" s="45"/>
      <c r="N223" s="45"/>
    </row>
    <row r="224" spans="6:14" ht="18.75" customHeight="1" x14ac:dyDescent="0.25">
      <c r="M224" s="45"/>
      <c r="N224" s="45"/>
    </row>
    <row r="225" spans="1:14" ht="18.75" customHeight="1" x14ac:dyDescent="0.2">
      <c r="A225" s="156"/>
      <c r="B225" s="157"/>
      <c r="C225" s="158"/>
      <c r="D225" s="159"/>
      <c r="E225" s="160"/>
      <c r="F225" s="158"/>
      <c r="G225" s="159"/>
      <c r="H225" s="160"/>
      <c r="I225" s="69"/>
      <c r="J225" s="180"/>
      <c r="K225" s="181"/>
      <c r="L225" s="182"/>
      <c r="M225" s="45"/>
      <c r="N225" s="45"/>
    </row>
    <row r="226" spans="1:14" ht="18.75" customHeight="1" x14ac:dyDescent="0.2">
      <c r="A226" s="183"/>
      <c r="B226" s="184"/>
      <c r="C226" s="158"/>
      <c r="D226" s="159"/>
      <c r="E226" s="185"/>
      <c r="F226" s="158"/>
      <c r="G226" s="159"/>
      <c r="H226" s="185"/>
      <c r="I226" s="69"/>
      <c r="J226" s="164"/>
      <c r="K226" s="165"/>
      <c r="L226" s="166"/>
      <c r="M226" s="45"/>
      <c r="N226" s="45"/>
    </row>
    <row r="227" spans="1:14" ht="18.75" customHeight="1" x14ac:dyDescent="0.2">
      <c r="A227" s="183"/>
      <c r="B227" s="184"/>
      <c r="C227" s="158"/>
      <c r="D227" s="159"/>
      <c r="E227" s="185"/>
      <c r="F227" s="158"/>
      <c r="G227" s="159"/>
      <c r="H227" s="185"/>
      <c r="I227" s="69"/>
      <c r="J227" s="164"/>
      <c r="K227" s="165"/>
      <c r="L227" s="166"/>
      <c r="M227" s="45"/>
      <c r="N227" s="45"/>
    </row>
  </sheetData>
  <mergeCells count="10">
    <mergeCell ref="C4:D4"/>
    <mergeCell ref="J2:L2"/>
    <mergeCell ref="C1:E1"/>
    <mergeCell ref="F1:H1"/>
    <mergeCell ref="A102:H102"/>
    <mergeCell ref="J1:L1"/>
    <mergeCell ref="F4:G4"/>
    <mergeCell ref="C2:E2"/>
    <mergeCell ref="J4:K4"/>
    <mergeCell ref="F2:H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J23"/>
  <sheetViews>
    <sheetView topLeftCell="A4" workbookViewId="0">
      <selection activeCell="D5" sqref="D5:D21"/>
    </sheetView>
  </sheetViews>
  <sheetFormatPr defaultColWidth="9" defaultRowHeight="15" x14ac:dyDescent="0.25"/>
  <cols>
    <col min="1" max="1" width="57.5703125" customWidth="1"/>
    <col min="2" max="2" width="8.7109375" customWidth="1"/>
    <col min="3" max="4" width="20.5703125" customWidth="1"/>
    <col min="5" max="8" width="10.140625" customWidth="1"/>
    <col min="9" max="9" width="10.7109375" customWidth="1"/>
    <col min="10" max="10" width="10.5703125" customWidth="1"/>
    <col min="11" max="256" width="10" customWidth="1"/>
  </cols>
  <sheetData>
    <row r="1" spans="1:10" ht="23.25" x14ac:dyDescent="0.35">
      <c r="A1" s="227" t="s">
        <v>506</v>
      </c>
    </row>
    <row r="2" spans="1:10" x14ac:dyDescent="0.25">
      <c r="A2" s="228"/>
    </row>
    <row r="3" spans="1:10" ht="23.25" x14ac:dyDescent="0.35">
      <c r="C3" s="227" t="s">
        <v>4</v>
      </c>
      <c r="I3" s="227" t="s">
        <v>6</v>
      </c>
      <c r="J3" s="227"/>
    </row>
    <row r="4" spans="1:10" x14ac:dyDescent="0.25">
      <c r="A4" s="229" t="s">
        <v>466</v>
      </c>
      <c r="B4" s="230" t="s">
        <v>3</v>
      </c>
      <c r="C4" s="231" t="s">
        <v>507</v>
      </c>
      <c r="D4" s="232" t="s">
        <v>508</v>
      </c>
      <c r="E4" s="232"/>
      <c r="F4" s="232"/>
      <c r="G4" s="232"/>
      <c r="H4" s="232"/>
      <c r="I4" s="233" t="s">
        <v>507</v>
      </c>
      <c r="J4" s="234" t="s">
        <v>508</v>
      </c>
    </row>
    <row r="5" spans="1:10" ht="26.25" x14ac:dyDescent="0.25">
      <c r="A5" s="235" t="s">
        <v>467</v>
      </c>
      <c r="B5" s="230" t="s">
        <v>19</v>
      </c>
      <c r="C5" s="236">
        <v>390</v>
      </c>
      <c r="D5" s="237">
        <v>335.4</v>
      </c>
      <c r="E5" s="237"/>
      <c r="F5" s="237"/>
      <c r="G5" s="237"/>
      <c r="H5" s="237"/>
      <c r="I5" s="167">
        <v>365.09</v>
      </c>
      <c r="J5" s="168">
        <v>301</v>
      </c>
    </row>
    <row r="6" spans="1:10" x14ac:dyDescent="0.25">
      <c r="A6" s="238" t="s">
        <v>468</v>
      </c>
      <c r="B6" s="230" t="s">
        <v>19</v>
      </c>
      <c r="C6" s="236">
        <v>500</v>
      </c>
      <c r="D6" s="237">
        <v>430</v>
      </c>
      <c r="E6" s="237"/>
      <c r="F6" s="237"/>
      <c r="G6" s="237"/>
      <c r="H6" s="237"/>
      <c r="I6" s="167">
        <v>447.08</v>
      </c>
      <c r="J6" s="168">
        <v>387</v>
      </c>
    </row>
    <row r="7" spans="1:10" x14ac:dyDescent="0.25">
      <c r="A7" s="235" t="s">
        <v>469</v>
      </c>
      <c r="B7" s="230" t="s">
        <v>19</v>
      </c>
      <c r="C7" s="236">
        <v>500</v>
      </c>
      <c r="D7" s="237">
        <v>430</v>
      </c>
      <c r="E7" s="237"/>
      <c r="F7" s="237"/>
      <c r="G7" s="237"/>
      <c r="H7" s="237"/>
      <c r="I7" s="167">
        <v>447.08</v>
      </c>
      <c r="J7" s="168">
        <v>387</v>
      </c>
    </row>
    <row r="8" spans="1:10" x14ac:dyDescent="0.25">
      <c r="A8" s="235" t="s">
        <v>470</v>
      </c>
      <c r="B8" s="230" t="s">
        <v>19</v>
      </c>
      <c r="C8" s="236">
        <v>1200</v>
      </c>
      <c r="D8" s="237">
        <v>1032</v>
      </c>
      <c r="E8" s="237"/>
      <c r="F8" s="237"/>
      <c r="G8" s="237"/>
      <c r="H8" s="237"/>
      <c r="I8" s="167">
        <v>1186.23</v>
      </c>
      <c r="J8" s="168">
        <v>989</v>
      </c>
    </row>
    <row r="9" spans="1:10" x14ac:dyDescent="0.25">
      <c r="A9" s="238" t="s">
        <v>509</v>
      </c>
      <c r="B9" s="230" t="s">
        <v>19</v>
      </c>
      <c r="C9" s="236">
        <v>1300</v>
      </c>
      <c r="D9" s="237">
        <v>1118</v>
      </c>
      <c r="E9" s="237"/>
      <c r="F9" s="237"/>
      <c r="G9" s="237"/>
      <c r="H9" s="237"/>
      <c r="I9" s="167">
        <v>1295.75</v>
      </c>
      <c r="J9" s="168">
        <v>1075</v>
      </c>
    </row>
    <row r="10" spans="1:10" x14ac:dyDescent="0.25">
      <c r="A10" s="238" t="s">
        <v>471</v>
      </c>
      <c r="B10" s="230" t="s">
        <v>19</v>
      </c>
      <c r="C10" s="236">
        <v>500</v>
      </c>
      <c r="D10" s="237">
        <v>430</v>
      </c>
      <c r="E10" s="237"/>
      <c r="F10" s="237"/>
      <c r="G10" s="237"/>
      <c r="H10" s="237"/>
      <c r="I10" s="167">
        <v>447.08</v>
      </c>
      <c r="J10" s="168">
        <v>387</v>
      </c>
    </row>
    <row r="11" spans="1:10" x14ac:dyDescent="0.25">
      <c r="A11" s="235" t="s">
        <v>472</v>
      </c>
      <c r="B11" s="230" t="s">
        <v>19</v>
      </c>
      <c r="C11" s="236">
        <v>500</v>
      </c>
      <c r="D11" s="237">
        <v>430</v>
      </c>
      <c r="E11" s="237"/>
      <c r="F11" s="237"/>
      <c r="G11" s="237"/>
      <c r="H11" s="237"/>
      <c r="I11" s="167">
        <v>447.08</v>
      </c>
      <c r="J11" s="168">
        <v>387</v>
      </c>
    </row>
    <row r="12" spans="1:10" x14ac:dyDescent="0.25">
      <c r="A12" s="238" t="s">
        <v>473</v>
      </c>
      <c r="B12" s="230" t="s">
        <v>19</v>
      </c>
      <c r="C12" s="236">
        <v>500</v>
      </c>
      <c r="D12" s="237">
        <v>430</v>
      </c>
      <c r="E12" s="237"/>
      <c r="F12" s="237"/>
      <c r="G12" s="237"/>
      <c r="H12" s="237"/>
      <c r="I12" s="167">
        <v>447.08</v>
      </c>
      <c r="J12" s="168">
        <v>387</v>
      </c>
    </row>
    <row r="13" spans="1:10" ht="26.25" x14ac:dyDescent="0.25">
      <c r="A13" s="235" t="s">
        <v>510</v>
      </c>
      <c r="B13" s="230" t="s">
        <v>19</v>
      </c>
      <c r="C13" s="236">
        <v>2000</v>
      </c>
      <c r="D13" s="237">
        <v>1720</v>
      </c>
      <c r="E13" s="237"/>
      <c r="F13" s="237"/>
      <c r="G13" s="237"/>
      <c r="H13" s="237"/>
      <c r="I13" s="167">
        <v>1911.85</v>
      </c>
      <c r="J13" s="168">
        <v>1591</v>
      </c>
    </row>
    <row r="14" spans="1:10" ht="26.25" x14ac:dyDescent="0.25">
      <c r="A14" s="235" t="s">
        <v>511</v>
      </c>
      <c r="B14" s="230" t="s">
        <v>19</v>
      </c>
      <c r="C14" s="236">
        <v>2000</v>
      </c>
      <c r="D14" s="237">
        <v>1720</v>
      </c>
      <c r="E14" s="237"/>
      <c r="F14" s="237"/>
      <c r="G14" s="237"/>
      <c r="H14" s="237"/>
      <c r="I14" s="167">
        <v>1911.85</v>
      </c>
      <c r="J14" s="168">
        <v>1591</v>
      </c>
    </row>
    <row r="15" spans="1:10" ht="26.25" x14ac:dyDescent="0.25">
      <c r="A15" s="235" t="s">
        <v>512</v>
      </c>
      <c r="B15" s="230" t="s">
        <v>19</v>
      </c>
      <c r="C15" s="236">
        <v>550</v>
      </c>
      <c r="D15" s="237">
        <v>473</v>
      </c>
      <c r="E15" s="237"/>
      <c r="F15" s="237"/>
      <c r="G15" s="237"/>
      <c r="H15" s="237"/>
      <c r="I15" s="167">
        <v>515.30999999999995</v>
      </c>
      <c r="J15" s="168">
        <v>430</v>
      </c>
    </row>
    <row r="16" spans="1:10" x14ac:dyDescent="0.25">
      <c r="A16" s="238" t="s">
        <v>474</v>
      </c>
      <c r="B16" s="230" t="s">
        <v>19</v>
      </c>
      <c r="C16" s="236">
        <v>280</v>
      </c>
      <c r="D16" s="237">
        <v>240.8</v>
      </c>
      <c r="E16" s="237"/>
      <c r="F16" s="237"/>
      <c r="G16" s="237"/>
      <c r="H16" s="237"/>
      <c r="I16" s="167">
        <v>264.54000000000002</v>
      </c>
      <c r="J16" s="168">
        <v>219.3</v>
      </c>
    </row>
    <row r="17" spans="1:10" x14ac:dyDescent="0.25">
      <c r="A17" s="235" t="s">
        <v>475</v>
      </c>
      <c r="B17" s="230" t="s">
        <v>19</v>
      </c>
      <c r="C17" s="236">
        <v>280</v>
      </c>
      <c r="D17" s="237">
        <v>240.8</v>
      </c>
      <c r="E17" s="237"/>
      <c r="F17" s="237"/>
      <c r="G17" s="237"/>
      <c r="H17" s="237"/>
      <c r="I17" s="167">
        <v>264.54000000000002</v>
      </c>
      <c r="J17" s="168">
        <v>219.3</v>
      </c>
    </row>
    <row r="18" spans="1:10" x14ac:dyDescent="0.25">
      <c r="A18" s="235" t="s">
        <v>476</v>
      </c>
      <c r="B18" s="230" t="s">
        <v>19</v>
      </c>
      <c r="C18" s="236">
        <v>90</v>
      </c>
      <c r="D18" s="237">
        <v>77.400000000000006</v>
      </c>
      <c r="E18" s="237"/>
      <c r="F18" s="237"/>
      <c r="G18" s="237"/>
      <c r="H18" s="237"/>
      <c r="I18" s="167">
        <v>75.63</v>
      </c>
      <c r="J18" s="168">
        <v>219.3</v>
      </c>
    </row>
    <row r="19" spans="1:10" x14ac:dyDescent="0.25">
      <c r="A19" s="235" t="s">
        <v>513</v>
      </c>
      <c r="B19" s="230" t="s">
        <v>19</v>
      </c>
      <c r="C19" s="236">
        <v>700</v>
      </c>
      <c r="D19" s="237">
        <v>602</v>
      </c>
      <c r="E19" s="237"/>
      <c r="F19" s="237"/>
      <c r="G19" s="237"/>
      <c r="H19" s="237"/>
      <c r="I19" s="167">
        <v>640.99</v>
      </c>
      <c r="J19" s="168">
        <v>533.20000000000005</v>
      </c>
    </row>
    <row r="20" spans="1:10" ht="26.25" x14ac:dyDescent="0.25">
      <c r="A20" s="235" t="s">
        <v>514</v>
      </c>
      <c r="B20" s="230" t="s">
        <v>19</v>
      </c>
      <c r="C20" s="236">
        <v>550</v>
      </c>
      <c r="D20" s="237">
        <v>473</v>
      </c>
      <c r="E20" s="237"/>
      <c r="F20" s="237"/>
      <c r="G20" s="237"/>
      <c r="H20" s="237"/>
      <c r="I20" s="167">
        <v>515.30999999999995</v>
      </c>
      <c r="J20" s="168">
        <v>452.03</v>
      </c>
    </row>
    <row r="21" spans="1:10" x14ac:dyDescent="0.25">
      <c r="A21" s="235" t="s">
        <v>477</v>
      </c>
      <c r="B21" s="230" t="s">
        <v>19</v>
      </c>
      <c r="C21" s="236">
        <v>2100</v>
      </c>
      <c r="D21" s="237">
        <v>1806</v>
      </c>
      <c r="E21" s="237"/>
      <c r="F21" s="237"/>
      <c r="G21" s="237"/>
      <c r="H21" s="237"/>
      <c r="I21" s="239">
        <v>2033.54</v>
      </c>
      <c r="J21" s="233">
        <v>1677</v>
      </c>
    </row>
    <row r="22" spans="1:10" x14ac:dyDescent="0.2">
      <c r="A22" s="183"/>
      <c r="B22" s="240"/>
      <c r="C22" s="174"/>
      <c r="I22" s="241"/>
      <c r="J22" s="242"/>
    </row>
    <row r="23" spans="1:10" x14ac:dyDescent="0.2">
      <c r="A23" s="183"/>
      <c r="B23" s="240"/>
      <c r="C23" s="174"/>
      <c r="I23" s="241"/>
      <c r="J23" s="2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V686"/>
  <sheetViews>
    <sheetView workbookViewId="0">
      <pane ySplit="6" topLeftCell="A7" activePane="bottomLeft" state="frozen"/>
      <selection pane="bottomLeft" sqref="A1:IV65536"/>
    </sheetView>
  </sheetViews>
  <sheetFormatPr defaultColWidth="9" defaultRowHeight="15" x14ac:dyDescent="0.2"/>
  <cols>
    <col min="1" max="1" width="74.42578125" style="243" customWidth="1"/>
    <col min="2" max="2" width="12.42578125" style="244" customWidth="1"/>
    <col min="3" max="3" width="14.5703125" style="245" customWidth="1"/>
    <col min="4" max="4" width="14.5703125" style="246" customWidth="1"/>
    <col min="5" max="5" width="10.7109375" style="247" customWidth="1"/>
    <col min="6" max="7" width="14.28515625" style="248" customWidth="1"/>
    <col min="8" max="8" width="14.28515625" style="249" customWidth="1"/>
    <col min="9" max="9" width="0.28515625" style="250" customWidth="1"/>
    <col min="10" max="10" width="15.28515625" style="251" customWidth="1"/>
    <col min="11" max="11" width="14.85546875" style="252" customWidth="1"/>
    <col min="12" max="12" width="12.140625" style="253" customWidth="1"/>
    <col min="13" max="256" width="9.140625" style="248" customWidth="1"/>
  </cols>
  <sheetData>
    <row r="1" spans="1:12" x14ac:dyDescent="0.2">
      <c r="A1" s="254"/>
      <c r="B1" s="255"/>
      <c r="C1" s="256"/>
      <c r="D1" s="257"/>
      <c r="E1" s="258"/>
      <c r="F1" s="259"/>
      <c r="G1" s="259"/>
      <c r="H1" s="259"/>
      <c r="I1" s="259"/>
      <c r="J1" s="260"/>
      <c r="K1" s="181"/>
      <c r="L1" s="261"/>
    </row>
    <row r="2" spans="1:12" x14ac:dyDescent="0.2">
      <c r="A2" s="262" t="s">
        <v>522</v>
      </c>
      <c r="B2" s="263"/>
      <c r="C2" s="264"/>
      <c r="D2" s="265"/>
      <c r="E2" s="266"/>
      <c r="F2" s="262"/>
      <c r="G2" s="262"/>
      <c r="H2" s="262"/>
      <c r="I2" s="263"/>
      <c r="J2" s="239"/>
      <c r="K2" s="267"/>
      <c r="L2" s="268"/>
    </row>
    <row r="3" spans="1:12" s="269" customFormat="1" x14ac:dyDescent="0.25">
      <c r="A3" s="270" t="s">
        <v>2</v>
      </c>
      <c r="B3" s="271" t="s">
        <v>666</v>
      </c>
      <c r="C3" s="996" t="s">
        <v>664</v>
      </c>
      <c r="D3" s="997"/>
      <c r="E3" s="998"/>
      <c r="F3" s="1022" t="s">
        <v>4</v>
      </c>
      <c r="G3" s="1015"/>
      <c r="H3" s="1015"/>
      <c r="I3" s="272"/>
      <c r="J3" s="1013" t="s">
        <v>6</v>
      </c>
      <c r="K3" s="1014"/>
      <c r="L3" s="1014"/>
    </row>
    <row r="4" spans="1:12" s="269" customFormat="1" x14ac:dyDescent="0.25">
      <c r="A4" s="270"/>
      <c r="B4" s="271"/>
      <c r="C4" s="999" t="s">
        <v>7</v>
      </c>
      <c r="D4" s="1000"/>
      <c r="E4" s="1001"/>
      <c r="F4" s="999" t="s">
        <v>8</v>
      </c>
      <c r="G4" s="1015"/>
      <c r="H4" s="1015"/>
      <c r="I4" s="272"/>
      <c r="J4" s="1016" t="s">
        <v>8</v>
      </c>
      <c r="K4" s="1014"/>
      <c r="L4" s="1014"/>
    </row>
    <row r="5" spans="1:12" s="269" customFormat="1" ht="12.75" x14ac:dyDescent="0.2">
      <c r="A5" s="270"/>
      <c r="B5" s="271"/>
      <c r="C5" s="273" t="s">
        <v>9</v>
      </c>
      <c r="D5" s="274" t="s">
        <v>10</v>
      </c>
      <c r="E5" s="275" t="s">
        <v>11</v>
      </c>
      <c r="F5" s="276" t="s">
        <v>9</v>
      </c>
      <c r="G5" s="277" t="s">
        <v>10</v>
      </c>
      <c r="H5" s="278" t="s">
        <v>11</v>
      </c>
      <c r="I5" s="272"/>
      <c r="J5" s="276" t="s">
        <v>9</v>
      </c>
      <c r="K5" s="279" t="s">
        <v>10</v>
      </c>
      <c r="L5" s="280" t="s">
        <v>11</v>
      </c>
    </row>
    <row r="6" spans="1:12" s="269" customFormat="1" x14ac:dyDescent="0.25">
      <c r="A6" s="270"/>
      <c r="B6" s="271"/>
      <c r="C6" s="992" t="s">
        <v>665</v>
      </c>
      <c r="D6" s="993"/>
      <c r="E6" s="994"/>
      <c r="F6" s="992" t="s">
        <v>12</v>
      </c>
      <c r="G6" s="995"/>
      <c r="H6" s="995"/>
      <c r="I6" s="272"/>
      <c r="J6" s="993" t="s">
        <v>14</v>
      </c>
      <c r="K6" s="993"/>
      <c r="L6" s="994"/>
    </row>
    <row r="7" spans="1:12" s="283" customFormat="1" ht="12.75" x14ac:dyDescent="0.2">
      <c r="A7" s="284" t="s">
        <v>48</v>
      </c>
      <c r="B7" s="284"/>
      <c r="C7" s="285"/>
      <c r="D7" s="285"/>
      <c r="E7" s="286"/>
      <c r="F7" s="287"/>
      <c r="G7" s="288"/>
      <c r="H7" s="289"/>
      <c r="I7" s="272"/>
      <c r="J7" s="290"/>
      <c r="K7" s="285"/>
      <c r="L7" s="291"/>
    </row>
    <row r="8" spans="1:12" s="283" customFormat="1" ht="12.75" x14ac:dyDescent="0.2">
      <c r="A8" s="284" t="s">
        <v>566</v>
      </c>
      <c r="B8" s="284"/>
      <c r="C8" s="285"/>
      <c r="D8" s="285"/>
      <c r="E8" s="292"/>
      <c r="F8" s="287"/>
      <c r="G8" s="288"/>
      <c r="H8" s="293"/>
      <c r="I8" s="272"/>
      <c r="J8" s="290"/>
      <c r="K8" s="285"/>
      <c r="L8" s="268"/>
    </row>
    <row r="9" spans="1:12" s="283" customFormat="1" ht="12.75" x14ac:dyDescent="0.2">
      <c r="A9" s="294" t="s">
        <v>72</v>
      </c>
      <c r="B9" s="167" t="s">
        <v>19</v>
      </c>
      <c r="C9" s="288">
        <f>D9*1.15</f>
        <v>317.33616169876581</v>
      </c>
      <c r="D9" s="288">
        <f>G9*1.09</f>
        <v>275.94448843370941</v>
      </c>
      <c r="E9" s="295">
        <f>(D9-G9)/G9</f>
        <v>8.9999999999999983E-2</v>
      </c>
      <c r="F9" s="296">
        <f>G9*1.14</f>
        <v>288.60249249030159</v>
      </c>
      <c r="G9" s="297">
        <f>K9*1.07</f>
        <v>253.1600811318435</v>
      </c>
      <c r="H9" s="298">
        <v>7.0000000000000007E-2</v>
      </c>
      <c r="I9" s="272"/>
      <c r="J9" s="290">
        <f>K9*1.14</f>
        <v>269.72195559841265</v>
      </c>
      <c r="K9" s="267">
        <v>236.59820666527429</v>
      </c>
      <c r="L9" s="268">
        <v>0.16</v>
      </c>
    </row>
    <row r="10" spans="1:12" s="283" customFormat="1" ht="12.75" x14ac:dyDescent="0.2">
      <c r="A10" s="285"/>
      <c r="B10" s="285"/>
      <c r="C10" s="285"/>
      <c r="D10" s="285"/>
      <c r="E10" s="292"/>
      <c r="F10" s="287"/>
      <c r="G10" s="297"/>
      <c r="H10" s="293"/>
      <c r="I10" s="272"/>
      <c r="J10" s="299"/>
      <c r="K10" s="285"/>
      <c r="L10" s="268"/>
    </row>
    <row r="11" spans="1:12" s="283" customFormat="1" ht="12.75" x14ac:dyDescent="0.2">
      <c r="A11" s="284" t="s">
        <v>567</v>
      </c>
      <c r="B11" s="284"/>
      <c r="C11" s="285"/>
      <c r="D11" s="285"/>
      <c r="E11" s="292"/>
      <c r="F11" s="287"/>
      <c r="G11" s="297"/>
      <c r="H11" s="293"/>
      <c r="I11" s="272"/>
      <c r="J11" s="290"/>
      <c r="K11" s="285"/>
      <c r="L11" s="268"/>
    </row>
    <row r="12" spans="1:12" s="283" customFormat="1" ht="12.75" x14ac:dyDescent="0.2">
      <c r="A12" s="300" t="s">
        <v>52</v>
      </c>
      <c r="B12" s="300"/>
      <c r="C12" s="285"/>
      <c r="D12" s="285"/>
      <c r="E12" s="292"/>
      <c r="F12" s="287"/>
      <c r="G12" s="297"/>
      <c r="H12" s="293"/>
      <c r="I12" s="272"/>
      <c r="J12" s="290"/>
      <c r="K12" s="285"/>
      <c r="L12" s="268"/>
    </row>
    <row r="13" spans="1:12" s="283" customFormat="1" ht="12.75" x14ac:dyDescent="0.2">
      <c r="A13" s="300" t="s">
        <v>53</v>
      </c>
      <c r="B13" s="230" t="s">
        <v>19</v>
      </c>
      <c r="C13" s="288">
        <f>D13*1.15</f>
        <v>13.475709123875665</v>
      </c>
      <c r="D13" s="288">
        <f>G13*1.09</f>
        <v>11.718007933804927</v>
      </c>
      <c r="E13" s="295">
        <f>(D13-G13)/G13</f>
        <v>9.0000000000000038E-2</v>
      </c>
      <c r="F13" s="296">
        <f>G13*1.14</f>
        <v>12.255531233520747</v>
      </c>
      <c r="G13" s="297">
        <f>K13*1.07</f>
        <v>10.750465994316446</v>
      </c>
      <c r="H13" s="301">
        <v>7.0000000000000007E-2</v>
      </c>
      <c r="I13" s="272"/>
      <c r="J13" s="290">
        <f>K13*1.14</f>
        <v>11.453767507963315</v>
      </c>
      <c r="K13" s="267">
        <v>10.047164480669576</v>
      </c>
      <c r="L13" s="268">
        <v>0.16</v>
      </c>
    </row>
    <row r="14" spans="1:12" s="283" customFormat="1" ht="12.75" x14ac:dyDescent="0.2">
      <c r="A14" s="300" t="s">
        <v>54</v>
      </c>
      <c r="B14" s="230" t="s">
        <v>19</v>
      </c>
      <c r="C14" s="288">
        <f t="shared" ref="C14:C16" si="0">D14*1.15</f>
        <v>14.116174426599997</v>
      </c>
      <c r="D14" s="288">
        <f t="shared" ref="D14:D16" si="1">G14*1.09</f>
        <v>12.274934283999999</v>
      </c>
      <c r="E14" s="295">
        <f t="shared" ref="E14:E16" si="2">(D14-G14)/G14</f>
        <v>9.0000000000000038E-2</v>
      </c>
      <c r="F14" s="296">
        <f>G14*1.14</f>
        <v>12.838004663999998</v>
      </c>
      <c r="G14" s="297">
        <f>K14*1.07</f>
        <v>11.261407599999998</v>
      </c>
      <c r="H14" s="301">
        <v>7.0000000000000007E-2</v>
      </c>
      <c r="I14" s="272"/>
      <c r="J14" s="290">
        <f>K14*1.14</f>
        <v>11.998135199999997</v>
      </c>
      <c r="K14" s="267">
        <v>10.524679999999998</v>
      </c>
      <c r="L14" s="268">
        <v>0.16</v>
      </c>
    </row>
    <row r="15" spans="1:12" s="283" customFormat="1" ht="12.75" x14ac:dyDescent="0.2">
      <c r="A15" s="300" t="s">
        <v>55</v>
      </c>
      <c r="B15" s="230" t="s">
        <v>19</v>
      </c>
      <c r="C15" s="288">
        <f t="shared" si="0"/>
        <v>16.791681905129998</v>
      </c>
      <c r="D15" s="288">
        <f t="shared" si="1"/>
        <v>14.601462526200001</v>
      </c>
      <c r="E15" s="295">
        <f t="shared" si="2"/>
        <v>9.0000000000000122E-2</v>
      </c>
      <c r="F15" s="296">
        <f>G15*1.14</f>
        <v>15.271254385199997</v>
      </c>
      <c r="G15" s="297">
        <f>K15*1.07</f>
        <v>13.395837179999999</v>
      </c>
      <c r="H15" s="301">
        <v>7.0000000000000007E-2</v>
      </c>
      <c r="I15" s="272"/>
      <c r="J15" s="290">
        <f>K15*1.14</f>
        <v>14.272200359999998</v>
      </c>
      <c r="K15" s="267">
        <v>12.519473999999999</v>
      </c>
      <c r="L15" s="268">
        <v>0.16</v>
      </c>
    </row>
    <row r="16" spans="1:12" s="283" customFormat="1" ht="12.75" x14ac:dyDescent="0.2">
      <c r="A16" s="300" t="s">
        <v>56</v>
      </c>
      <c r="B16" s="230" t="s">
        <v>19</v>
      </c>
      <c r="C16" s="288">
        <f t="shared" si="0"/>
        <v>20.977291764179999</v>
      </c>
      <c r="D16" s="288">
        <f t="shared" si="1"/>
        <v>18.241123273199999</v>
      </c>
      <c r="E16" s="295">
        <f t="shared" si="2"/>
        <v>9.0000000000000024E-2</v>
      </c>
      <c r="F16" s="296">
        <f>G16*1.14</f>
        <v>19.077872047199996</v>
      </c>
      <c r="G16" s="297">
        <f>K16*1.07</f>
        <v>16.734975479999999</v>
      </c>
      <c r="H16" s="301">
        <v>7.0000000000000007E-2</v>
      </c>
      <c r="I16" s="272"/>
      <c r="J16" s="290">
        <f>K16*1.14</f>
        <v>17.829786959999996</v>
      </c>
      <c r="K16" s="267">
        <v>15.640163999999999</v>
      </c>
      <c r="L16" s="268">
        <v>0.16</v>
      </c>
    </row>
    <row r="17" spans="1:12" s="283" customFormat="1" ht="12.75" x14ac:dyDescent="0.2">
      <c r="A17" s="300" t="s">
        <v>57</v>
      </c>
      <c r="B17" s="230"/>
      <c r="C17" s="285"/>
      <c r="D17" s="285"/>
      <c r="E17" s="292"/>
      <c r="F17" s="296"/>
      <c r="G17" s="297"/>
      <c r="H17" s="301"/>
      <c r="I17" s="272"/>
      <c r="J17" s="290"/>
      <c r="K17" s="267"/>
      <c r="L17" s="268"/>
    </row>
    <row r="18" spans="1:12" s="283" customFormat="1" ht="12.75" x14ac:dyDescent="0.2">
      <c r="A18" s="300" t="s">
        <v>53</v>
      </c>
      <c r="B18" s="230" t="s">
        <v>19</v>
      </c>
      <c r="C18" s="288">
        <f>D18*1.15</f>
        <v>20.83058853467676</v>
      </c>
      <c r="D18" s="288">
        <f>G18*1.09</f>
        <v>18.113555247545012</v>
      </c>
      <c r="E18" s="292">
        <f>(D18-G18)/G18</f>
        <v>8.9999999999999969E-2</v>
      </c>
      <c r="F18" s="296">
        <f t="shared" ref="F18:F23" si="3">G18*1.14</f>
        <v>18.94445227724891</v>
      </c>
      <c r="G18" s="297">
        <f t="shared" ref="G18:G23" si="4">K18*1.07</f>
        <v>16.617940594077993</v>
      </c>
      <c r="H18" s="301">
        <v>7.0000000000000007E-2</v>
      </c>
      <c r="I18" s="272"/>
      <c r="J18" s="290">
        <f t="shared" ref="J18:J23" si="5">K18*1.14</f>
        <v>17.705095586213936</v>
      </c>
      <c r="K18" s="267">
        <v>15.53078560194205</v>
      </c>
      <c r="L18" s="268">
        <v>0.16</v>
      </c>
    </row>
    <row r="19" spans="1:12" s="283" customFormat="1" ht="12.75" x14ac:dyDescent="0.2">
      <c r="A19" s="300" t="s">
        <v>58</v>
      </c>
      <c r="B19" s="230" t="s">
        <v>19</v>
      </c>
      <c r="C19" s="288">
        <f t="shared" ref="C19:C23" si="6">D19*1.15</f>
        <v>23.571039629999998</v>
      </c>
      <c r="D19" s="288">
        <f t="shared" ref="D19:D23" si="7">G19*1.09</f>
        <v>20.496556200000001</v>
      </c>
      <c r="E19" s="292">
        <f t="shared" ref="E19:E55" si="8">(D19-G19)/G19</f>
        <v>9.0000000000000094E-2</v>
      </c>
      <c r="F19" s="296">
        <f t="shared" si="3"/>
        <v>21.436765199999996</v>
      </c>
      <c r="G19" s="297">
        <f t="shared" si="4"/>
        <v>18.804179999999999</v>
      </c>
      <c r="H19" s="301">
        <v>7.0000000000000007E-2</v>
      </c>
      <c r="I19" s="272"/>
      <c r="J19" s="290">
        <f t="shared" si="5"/>
        <v>20.034359999999996</v>
      </c>
      <c r="K19" s="267">
        <v>17.573999999999998</v>
      </c>
      <c r="L19" s="268">
        <v>0.16</v>
      </c>
    </row>
    <row r="20" spans="1:12" s="283" customFormat="1" ht="12.75" x14ac:dyDescent="0.2">
      <c r="A20" s="300" t="s">
        <v>55</v>
      </c>
      <c r="B20" s="230" t="s">
        <v>19</v>
      </c>
      <c r="C20" s="288">
        <f t="shared" si="6"/>
        <v>26.869429333999996</v>
      </c>
      <c r="D20" s="288">
        <f t="shared" si="7"/>
        <v>23.364721159999998</v>
      </c>
      <c r="E20" s="292">
        <f t="shared" si="8"/>
        <v>9.0000000000000066E-2</v>
      </c>
      <c r="F20" s="296">
        <f t="shared" si="3"/>
        <v>24.436497359999994</v>
      </c>
      <c r="G20" s="297">
        <f t="shared" si="4"/>
        <v>21.435523999999997</v>
      </c>
      <c r="H20" s="301">
        <v>7.0000000000000007E-2</v>
      </c>
      <c r="I20" s="272"/>
      <c r="J20" s="290">
        <f t="shared" si="5"/>
        <v>22.837847999999994</v>
      </c>
      <c r="K20" s="267">
        <v>20.033199999999997</v>
      </c>
      <c r="L20" s="268">
        <v>0.16</v>
      </c>
    </row>
    <row r="21" spans="1:12" s="283" customFormat="1" ht="12.75" x14ac:dyDescent="0.2">
      <c r="A21" s="300" t="s">
        <v>56</v>
      </c>
      <c r="B21" s="230" t="s">
        <v>19</v>
      </c>
      <c r="C21" s="288">
        <f t="shared" si="6"/>
        <v>32.23709182399999</v>
      </c>
      <c r="D21" s="288">
        <f t="shared" si="7"/>
        <v>28.032253759999996</v>
      </c>
      <c r="E21" s="292">
        <f t="shared" si="8"/>
        <v>9.0000000000000038E-2</v>
      </c>
      <c r="F21" s="296">
        <f t="shared" si="3"/>
        <v>29.318136959999993</v>
      </c>
      <c r="G21" s="297">
        <f t="shared" si="4"/>
        <v>25.717663999999996</v>
      </c>
      <c r="H21" s="301">
        <v>7.0000000000000007E-2</v>
      </c>
      <c r="I21" s="272"/>
      <c r="J21" s="290">
        <f t="shared" si="5"/>
        <v>27.400127999999992</v>
      </c>
      <c r="K21" s="267">
        <v>24.035199999999996</v>
      </c>
      <c r="L21" s="268">
        <v>0.16</v>
      </c>
    </row>
    <row r="22" spans="1:12" s="283" customFormat="1" ht="12.75" x14ac:dyDescent="0.2">
      <c r="A22" s="300" t="s">
        <v>59</v>
      </c>
      <c r="B22" s="230" t="s">
        <v>19</v>
      </c>
      <c r="C22" s="288">
        <f t="shared" si="6"/>
        <v>10.106781842906752</v>
      </c>
      <c r="D22" s="288">
        <f t="shared" si="7"/>
        <v>8.7885059503536986</v>
      </c>
      <c r="E22" s="292">
        <f t="shared" si="8"/>
        <v>9.0000000000000122E-2</v>
      </c>
      <c r="F22" s="296">
        <f t="shared" si="3"/>
        <v>9.1916484251405635</v>
      </c>
      <c r="G22" s="297">
        <f t="shared" si="4"/>
        <v>8.0628494957373373</v>
      </c>
      <c r="H22" s="301">
        <v>7.0000000000000007E-2</v>
      </c>
      <c r="I22" s="272"/>
      <c r="J22" s="290">
        <f t="shared" si="5"/>
        <v>8.5903256309724885</v>
      </c>
      <c r="K22" s="267">
        <v>7.5353733605021835</v>
      </c>
      <c r="L22" s="268">
        <v>0.16</v>
      </c>
    </row>
    <row r="23" spans="1:12" s="283" customFormat="1" ht="12.75" x14ac:dyDescent="0.2">
      <c r="A23" s="300" t="s">
        <v>60</v>
      </c>
      <c r="B23" s="230" t="s">
        <v>19</v>
      </c>
      <c r="C23" s="288">
        <f t="shared" si="6"/>
        <v>13.475709123875665</v>
      </c>
      <c r="D23" s="288">
        <f t="shared" si="7"/>
        <v>11.718007933804927</v>
      </c>
      <c r="E23" s="292">
        <f t="shared" si="8"/>
        <v>9.0000000000000038E-2</v>
      </c>
      <c r="F23" s="296">
        <f t="shared" si="3"/>
        <v>12.255531233520747</v>
      </c>
      <c r="G23" s="297">
        <f t="shared" si="4"/>
        <v>10.750465994316446</v>
      </c>
      <c r="H23" s="301">
        <f>(G23-K23)/K23</f>
        <v>7.0000000000000021E-2</v>
      </c>
      <c r="I23" s="272"/>
      <c r="J23" s="290">
        <f t="shared" si="5"/>
        <v>11.453767507963315</v>
      </c>
      <c r="K23" s="267">
        <v>10.047164480669576</v>
      </c>
      <c r="L23" s="268">
        <v>0.16</v>
      </c>
    </row>
    <row r="24" spans="1:12" s="283" customFormat="1" ht="12.75" x14ac:dyDescent="0.2">
      <c r="A24" s="284" t="s">
        <v>568</v>
      </c>
      <c r="B24" s="230"/>
      <c r="C24" s="285"/>
      <c r="D24" s="285"/>
      <c r="E24" s="292"/>
      <c r="F24" s="287"/>
      <c r="G24" s="297"/>
      <c r="H24" s="301"/>
      <c r="I24" s="272"/>
      <c r="J24" s="290"/>
      <c r="K24" s="285"/>
      <c r="L24" s="268"/>
    </row>
    <row r="25" spans="1:12" s="283" customFormat="1" ht="12.75" x14ac:dyDescent="0.2">
      <c r="A25" s="302" t="s">
        <v>82</v>
      </c>
      <c r="B25" s="230" t="s">
        <v>19</v>
      </c>
      <c r="C25" s="288">
        <f>D25*1.15</f>
        <v>5096.3435625572583</v>
      </c>
      <c r="D25" s="288">
        <f>G25*1.09</f>
        <v>4431.6030978758772</v>
      </c>
      <c r="E25" s="292">
        <f t="shared" si="8"/>
        <v>9.0000000000000122E-2</v>
      </c>
      <c r="F25" s="296">
        <f>G25*1.14</f>
        <v>4634.8876436499995</v>
      </c>
      <c r="G25" s="297">
        <f>K25*1.07</f>
        <v>4065.6909154824557</v>
      </c>
      <c r="H25" s="301">
        <f>(G25-K25)/K25</f>
        <v>7.0000000000000076E-2</v>
      </c>
      <c r="I25" s="272"/>
      <c r="J25" s="290">
        <f>K25*1.14</f>
        <v>4331.6706949999989</v>
      </c>
      <c r="K25" s="267">
        <v>3799.7111359649116</v>
      </c>
      <c r="L25" s="268">
        <v>0.16</v>
      </c>
    </row>
    <row r="26" spans="1:12" s="283" customFormat="1" ht="12.75" x14ac:dyDescent="0.2">
      <c r="A26" s="302" t="s">
        <v>83</v>
      </c>
      <c r="B26" s="230" t="s">
        <v>19</v>
      </c>
      <c r="C26" s="288">
        <f>D26*1.15</f>
        <v>1397.8656810455177</v>
      </c>
      <c r="D26" s="288">
        <f>G26*1.09</f>
        <v>1215.5353748221894</v>
      </c>
      <c r="E26" s="292">
        <f t="shared" si="8"/>
        <v>0.09</v>
      </c>
      <c r="F26" s="296">
        <f>G26*1.14</f>
        <v>1271.2938782543997</v>
      </c>
      <c r="G26" s="297">
        <f>K26*1.0188</f>
        <v>1115.1700686442105</v>
      </c>
      <c r="H26" s="301">
        <f>(G26-K26)/K26</f>
        <v>1.8799999999999949E-2</v>
      </c>
      <c r="I26" s="272"/>
      <c r="J26" s="290">
        <f>K26*1.14</f>
        <v>1247.8345879999999</v>
      </c>
      <c r="K26" s="267">
        <v>1094.5917438596491</v>
      </c>
      <c r="L26" s="268">
        <v>0.12</v>
      </c>
    </row>
    <row r="27" spans="1:12" s="283" customFormat="1" ht="12.75" x14ac:dyDescent="0.2">
      <c r="A27" s="300" t="s">
        <v>84</v>
      </c>
      <c r="B27" s="230" t="s">
        <v>19</v>
      </c>
      <c r="C27" s="285"/>
      <c r="D27" s="285"/>
      <c r="E27" s="292"/>
      <c r="F27" s="296"/>
      <c r="G27" s="297"/>
      <c r="H27" s="301"/>
      <c r="I27" s="272"/>
      <c r="J27" s="299"/>
      <c r="K27" s="267"/>
      <c r="L27" s="268"/>
    </row>
    <row r="28" spans="1:12" s="283" customFormat="1" ht="12.75" x14ac:dyDescent="0.2">
      <c r="A28" s="300" t="s">
        <v>85</v>
      </c>
      <c r="B28" s="230" t="s">
        <v>19</v>
      </c>
      <c r="C28" s="288">
        <f>D28*1.15</f>
        <v>780.73881746547931</v>
      </c>
      <c r="D28" s="288">
        <f>G28*1.09</f>
        <v>678.90331953519944</v>
      </c>
      <c r="E28" s="292">
        <f t="shared" si="8"/>
        <v>9.0000000000000011E-2</v>
      </c>
      <c r="F28" s="296">
        <f>G28*1.14</f>
        <v>710.04567364231866</v>
      </c>
      <c r="G28" s="297">
        <f>K28*1.07</f>
        <v>622.84708214238481</v>
      </c>
      <c r="H28" s="301">
        <f>(G28-K28)/K28</f>
        <v>7.0000000000000048E-2</v>
      </c>
      <c r="I28" s="272"/>
      <c r="J28" s="290">
        <f>K28*1.14</f>
        <v>663.5940875161856</v>
      </c>
      <c r="K28" s="267">
        <v>582.1000767685839</v>
      </c>
      <c r="L28" s="268">
        <v>0.16</v>
      </c>
    </row>
    <row r="29" spans="1:12" s="283" customFormat="1" ht="12.75" x14ac:dyDescent="0.2">
      <c r="A29" s="285"/>
      <c r="B29" s="230"/>
      <c r="C29" s="285"/>
      <c r="D29" s="285"/>
      <c r="E29" s="292"/>
      <c r="F29" s="287"/>
      <c r="G29" s="297"/>
      <c r="H29" s="301"/>
      <c r="I29" s="272"/>
      <c r="J29" s="290"/>
      <c r="K29" s="285"/>
      <c r="L29" s="268"/>
    </row>
    <row r="30" spans="1:12" s="283" customFormat="1" ht="12.75" x14ac:dyDescent="0.2">
      <c r="A30" s="284" t="s">
        <v>569</v>
      </c>
      <c r="B30" s="230"/>
      <c r="C30" s="285"/>
      <c r="D30" s="285"/>
      <c r="E30" s="292"/>
      <c r="F30" s="287"/>
      <c r="G30" s="297"/>
      <c r="H30" s="301"/>
      <c r="I30" s="272"/>
      <c r="J30" s="290"/>
      <c r="K30" s="285"/>
      <c r="L30" s="268"/>
    </row>
    <row r="31" spans="1:12" s="283" customFormat="1" ht="12.75" x14ac:dyDescent="0.2">
      <c r="A31" s="300" t="s">
        <v>61</v>
      </c>
      <c r="B31" s="230"/>
      <c r="C31" s="285"/>
      <c r="D31" s="285"/>
      <c r="E31" s="292"/>
      <c r="F31" s="287"/>
      <c r="G31" s="297"/>
      <c r="H31" s="301"/>
      <c r="I31" s="272"/>
      <c r="J31" s="290"/>
      <c r="K31" s="285"/>
      <c r="L31" s="268"/>
    </row>
    <row r="32" spans="1:12" s="283" customFormat="1" ht="12.75" x14ac:dyDescent="0.2">
      <c r="A32" s="302" t="s">
        <v>62</v>
      </c>
      <c r="B32" s="230" t="s">
        <v>19</v>
      </c>
      <c r="C32" s="288">
        <f>D32*1.15</f>
        <v>4111.0749808034843</v>
      </c>
      <c r="D32" s="288">
        <f>G32*1.09</f>
        <v>3574.8478093943345</v>
      </c>
      <c r="E32" s="292">
        <f t="shared" si="8"/>
        <v>9.0000000000000135E-2</v>
      </c>
      <c r="F32" s="296">
        <f>G32*1.14</f>
        <v>3738.8316538619638</v>
      </c>
      <c r="G32" s="297">
        <f>K32*1.07</f>
        <v>3279.6768893526</v>
      </c>
      <c r="H32" s="301">
        <f>(G32-K32)/K32</f>
        <v>7.0000000000000104E-2</v>
      </c>
      <c r="I32" s="272"/>
      <c r="J32" s="290">
        <f>K32*1.14</f>
        <v>3494.2351905251994</v>
      </c>
      <c r="K32" s="267">
        <v>3065.1185881799997</v>
      </c>
      <c r="L32" s="268">
        <v>0.16</v>
      </c>
    </row>
    <row r="33" spans="1:12" s="283" customFormat="1" ht="12.75" x14ac:dyDescent="0.2">
      <c r="A33" s="302" t="s">
        <v>63</v>
      </c>
      <c r="B33" s="230" t="s">
        <v>19</v>
      </c>
      <c r="C33" s="288">
        <f t="shared" ref="C33:C36" si="9">D33*1.15</f>
        <v>4567.8610897816488</v>
      </c>
      <c r="D33" s="288">
        <f t="shared" ref="D33:D36" si="10">G33*1.09</f>
        <v>3972.0531215492601</v>
      </c>
      <c r="E33" s="292">
        <f t="shared" si="8"/>
        <v>9.0000000000000122E-2</v>
      </c>
      <c r="F33" s="296">
        <f>G33*1.14</f>
        <v>4154.2573931799598</v>
      </c>
      <c r="G33" s="297">
        <f>K33*1.07</f>
        <v>3644.0854326139997</v>
      </c>
      <c r="H33" s="301">
        <f>(G33-K33)/K33</f>
        <v>7.0000000000000007E-2</v>
      </c>
      <c r="I33" s="272"/>
      <c r="J33" s="290">
        <f>K33*1.14</f>
        <v>3882.4835450279993</v>
      </c>
      <c r="K33" s="267">
        <v>3405.6873201999997</v>
      </c>
      <c r="L33" s="268">
        <v>0.16</v>
      </c>
    </row>
    <row r="34" spans="1:12" s="283" customFormat="1" ht="12.75" x14ac:dyDescent="0.2">
      <c r="A34" s="302" t="s">
        <v>64</v>
      </c>
      <c r="B34" s="230" t="s">
        <v>19</v>
      </c>
      <c r="C34" s="288">
        <f t="shared" si="9"/>
        <v>9135.7221795632977</v>
      </c>
      <c r="D34" s="288">
        <f t="shared" si="10"/>
        <v>7944.1062430985203</v>
      </c>
      <c r="E34" s="292">
        <f t="shared" si="8"/>
        <v>9.0000000000000122E-2</v>
      </c>
      <c r="F34" s="296">
        <f>G34*1.14</f>
        <v>8308.5147863599195</v>
      </c>
      <c r="G34" s="297">
        <f>K34*1.07</f>
        <v>7288.1708652279995</v>
      </c>
      <c r="H34" s="301">
        <f>(G34-K34)/K34</f>
        <v>7.0000000000000007E-2</v>
      </c>
      <c r="I34" s="272"/>
      <c r="J34" s="290">
        <f>K34*1.14</f>
        <v>7764.9670900559986</v>
      </c>
      <c r="K34" s="267">
        <v>6811.3746403999994</v>
      </c>
      <c r="L34" s="268">
        <v>0.16</v>
      </c>
    </row>
    <row r="35" spans="1:12" s="283" customFormat="1" ht="12.75" x14ac:dyDescent="0.2">
      <c r="A35" s="302" t="s">
        <v>65</v>
      </c>
      <c r="B35" s="230" t="s">
        <v>19</v>
      </c>
      <c r="C35" s="288">
        <f t="shared" si="9"/>
        <v>13246.797160366785</v>
      </c>
      <c r="D35" s="288">
        <f t="shared" si="10"/>
        <v>11518.954052492858</v>
      </c>
      <c r="E35" s="292">
        <f t="shared" si="8"/>
        <v>9.0000000000000011E-2</v>
      </c>
      <c r="F35" s="296">
        <f>G35*1.14</f>
        <v>12047.346440221887</v>
      </c>
      <c r="G35" s="297">
        <f>K35*1.07</f>
        <v>10567.847754580604</v>
      </c>
      <c r="H35" s="301">
        <f>(G35-K35)/K35</f>
        <v>7.0000000000000104E-2</v>
      </c>
      <c r="I35" s="272"/>
      <c r="J35" s="290">
        <f>K35*1.14</f>
        <v>11259.202280581201</v>
      </c>
      <c r="K35" s="267">
        <v>9876.4932285800023</v>
      </c>
      <c r="L35" s="268">
        <v>0.16</v>
      </c>
    </row>
    <row r="36" spans="1:12" s="283" customFormat="1" ht="12.75" x14ac:dyDescent="0.2">
      <c r="A36" s="300" t="s">
        <v>66</v>
      </c>
      <c r="B36" s="230" t="s">
        <v>19</v>
      </c>
      <c r="C36" s="288">
        <f t="shared" si="9"/>
        <v>1348.5696295362363</v>
      </c>
      <c r="D36" s="288">
        <f t="shared" si="10"/>
        <v>1172.6692430749881</v>
      </c>
      <c r="E36" s="292">
        <f t="shared" si="8"/>
        <v>9.0000000000000122E-2</v>
      </c>
      <c r="F36" s="296">
        <f>G36*1.14</f>
        <v>1226.4614101885195</v>
      </c>
      <c r="G36" s="297">
        <f>K36*1.07</f>
        <v>1075.8433422706312</v>
      </c>
      <c r="H36" s="301">
        <f>(G36-K36)/K36</f>
        <v>6.9999999999999965E-2</v>
      </c>
      <c r="I36" s="272"/>
      <c r="J36" s="290">
        <f>K36*1.14</f>
        <v>1146.2256169986163</v>
      </c>
      <c r="K36" s="267">
        <v>1005.461067542646</v>
      </c>
      <c r="L36" s="268">
        <v>0.16</v>
      </c>
    </row>
    <row r="37" spans="1:12" s="283" customFormat="1" ht="12.75" x14ac:dyDescent="0.2">
      <c r="A37" s="300" t="s">
        <v>67</v>
      </c>
      <c r="B37" s="300"/>
      <c r="C37" s="285"/>
      <c r="D37" s="285"/>
      <c r="E37" s="292"/>
      <c r="F37" s="296"/>
      <c r="G37" s="297"/>
      <c r="H37" s="301"/>
      <c r="I37" s="272"/>
      <c r="J37" s="290"/>
      <c r="K37" s="267"/>
      <c r="L37" s="268"/>
    </row>
    <row r="38" spans="1:12" s="283" customFormat="1" ht="12.75" x14ac:dyDescent="0.2">
      <c r="A38" s="303" t="s">
        <v>68</v>
      </c>
      <c r="B38" s="304"/>
      <c r="C38" s="285"/>
      <c r="D38" s="285"/>
      <c r="E38" s="292"/>
      <c r="F38" s="296"/>
      <c r="G38" s="297"/>
      <c r="H38" s="301"/>
      <c r="I38" s="272"/>
      <c r="J38" s="299"/>
      <c r="K38" s="267"/>
      <c r="L38" s="268"/>
    </row>
    <row r="39" spans="1:12" s="283" customFormat="1" ht="12.75" x14ac:dyDescent="0.2">
      <c r="A39" s="300" t="s">
        <v>67</v>
      </c>
      <c r="B39" s="300"/>
      <c r="C39" s="285"/>
      <c r="D39" s="285"/>
      <c r="E39" s="292"/>
      <c r="F39" s="296"/>
      <c r="G39" s="297"/>
      <c r="H39" s="301"/>
      <c r="I39" s="272"/>
      <c r="J39" s="299"/>
      <c r="K39" s="267"/>
      <c r="L39" s="268"/>
    </row>
    <row r="40" spans="1:12" s="283" customFormat="1" ht="12.75" x14ac:dyDescent="0.2">
      <c r="A40" s="302" t="s">
        <v>69</v>
      </c>
      <c r="B40" s="230" t="s">
        <v>19</v>
      </c>
      <c r="C40" s="288">
        <f>D40*1.15</f>
        <v>1500.5423679932717</v>
      </c>
      <c r="D40" s="288">
        <f>G40*1.09</f>
        <v>1304.819450428932</v>
      </c>
      <c r="E40" s="292">
        <f t="shared" si="8"/>
        <v>9.0000000000000066E-2</v>
      </c>
      <c r="F40" s="296">
        <f>G40*1.14</f>
        <v>1364.6735536596168</v>
      </c>
      <c r="G40" s="297">
        <f>K40*1.07</f>
        <v>1197.082064613699</v>
      </c>
      <c r="H40" s="301">
        <f>(G40-K40)/K40</f>
        <v>7.0000000000000118E-2</v>
      </c>
      <c r="I40" s="272"/>
      <c r="J40" s="290">
        <f>K40*1.14</f>
        <v>1275.3958445416977</v>
      </c>
      <c r="K40" s="267">
        <v>1118.7682846856999</v>
      </c>
      <c r="L40" s="268">
        <v>0.16</v>
      </c>
    </row>
    <row r="41" spans="1:12" s="283" customFormat="1" ht="12.75" x14ac:dyDescent="0.2">
      <c r="A41" s="302" t="s">
        <v>70</v>
      </c>
      <c r="B41" s="230" t="s">
        <v>19</v>
      </c>
      <c r="C41" s="288">
        <f>D41*1.15</f>
        <v>774.25245471798974</v>
      </c>
      <c r="D41" s="288">
        <f>G41*1.09</f>
        <v>673.26300410259978</v>
      </c>
      <c r="E41" s="292">
        <f t="shared" si="8"/>
        <v>9.0000000000000052E-2</v>
      </c>
      <c r="F41" s="296">
        <f>G41*1.14</f>
        <v>704.14662814400333</v>
      </c>
      <c r="G41" s="297">
        <f>K41*1.07</f>
        <v>617.67248082807316</v>
      </c>
      <c r="H41" s="301">
        <f>(G41-K41)/K41</f>
        <v>7.0000000000000132E-2</v>
      </c>
      <c r="I41" s="272"/>
      <c r="J41" s="290">
        <f t="shared" ref="J41:J50" si="11">K41*1.14</f>
        <v>658.08096088224602</v>
      </c>
      <c r="K41" s="267">
        <v>577.26400077390008</v>
      </c>
      <c r="L41" s="268">
        <v>0.16</v>
      </c>
    </row>
    <row r="42" spans="1:12" s="283" customFormat="1" ht="12.75" x14ac:dyDescent="0.2">
      <c r="A42" s="302"/>
      <c r="B42" s="302"/>
      <c r="C42" s="285"/>
      <c r="D42" s="285"/>
      <c r="E42" s="292"/>
      <c r="F42" s="296"/>
      <c r="G42" s="297"/>
      <c r="H42" s="301"/>
      <c r="I42" s="272"/>
      <c r="J42" s="290"/>
      <c r="K42" s="267"/>
      <c r="L42" s="268"/>
    </row>
    <row r="43" spans="1:12" s="283" customFormat="1" ht="12.75" x14ac:dyDescent="0.2">
      <c r="A43" s="300" t="s">
        <v>73</v>
      </c>
      <c r="B43" s="230" t="s">
        <v>19</v>
      </c>
      <c r="C43" s="288">
        <f>D43*1.15</f>
        <v>317.33616169876581</v>
      </c>
      <c r="D43" s="288">
        <f>G43*1.09</f>
        <v>275.94448843370941</v>
      </c>
      <c r="E43" s="292">
        <f t="shared" si="8"/>
        <v>8.9999999999999983E-2</v>
      </c>
      <c r="F43" s="296">
        <f t="shared" ref="F43:F51" si="12">G43*1.14</f>
        <v>288.60249249030159</v>
      </c>
      <c r="G43" s="297">
        <f t="shared" ref="G43:G51" si="13">K43*1.07</f>
        <v>253.1600811318435</v>
      </c>
      <c r="H43" s="301">
        <f t="shared" ref="H43:H51" si="14">(G43-K43)/K43</f>
        <v>7.0000000000000034E-2</v>
      </c>
      <c r="I43" s="272"/>
      <c r="J43" s="290">
        <f t="shared" si="11"/>
        <v>269.72195559841265</v>
      </c>
      <c r="K43" s="267">
        <v>236.59820666527429</v>
      </c>
      <c r="L43" s="268">
        <v>0.16</v>
      </c>
    </row>
    <row r="44" spans="1:12" s="283" customFormat="1" ht="12.75" x14ac:dyDescent="0.2">
      <c r="A44" s="300" t="s">
        <v>74</v>
      </c>
      <c r="B44" s="230" t="s">
        <v>19</v>
      </c>
      <c r="C44" s="288">
        <f t="shared" ref="C44:C51" si="15">D44*1.15</f>
        <v>317.33616169876581</v>
      </c>
      <c r="D44" s="288">
        <f t="shared" ref="D44:D51" si="16">G44*1.09</f>
        <v>275.94448843370941</v>
      </c>
      <c r="E44" s="292">
        <f t="shared" si="8"/>
        <v>8.9999999999999983E-2</v>
      </c>
      <c r="F44" s="296">
        <f t="shared" si="12"/>
        <v>288.60249249030159</v>
      </c>
      <c r="G44" s="297">
        <f t="shared" si="13"/>
        <v>253.1600811318435</v>
      </c>
      <c r="H44" s="301">
        <f t="shared" si="14"/>
        <v>7.0000000000000034E-2</v>
      </c>
      <c r="I44" s="272"/>
      <c r="J44" s="290">
        <f t="shared" si="11"/>
        <v>269.72195559841265</v>
      </c>
      <c r="K44" s="267">
        <v>236.59820666527429</v>
      </c>
      <c r="L44" s="268">
        <v>0.16</v>
      </c>
    </row>
    <row r="45" spans="1:12" s="283" customFormat="1" ht="12.75" x14ac:dyDescent="0.2">
      <c r="A45" s="302" t="s">
        <v>659</v>
      </c>
      <c r="B45" s="230" t="s">
        <v>19</v>
      </c>
      <c r="C45" s="288">
        <f t="shared" si="15"/>
        <v>514.95781995653431</v>
      </c>
      <c r="D45" s="288">
        <f t="shared" si="16"/>
        <v>447.78940865785597</v>
      </c>
      <c r="E45" s="292">
        <f t="shared" si="8"/>
        <v>9.0000000000000122E-2</v>
      </c>
      <c r="F45" s="296">
        <f t="shared" si="12"/>
        <v>468.33020722014282</v>
      </c>
      <c r="G45" s="297">
        <f t="shared" si="13"/>
        <v>410.81597124573938</v>
      </c>
      <c r="H45" s="301">
        <f t="shared" si="14"/>
        <v>7.0000000000000118E-2</v>
      </c>
      <c r="I45" s="272"/>
      <c r="J45" s="290">
        <f t="shared" si="11"/>
        <v>437.6917824487316</v>
      </c>
      <c r="K45" s="267">
        <v>383.94016004274704</v>
      </c>
      <c r="L45" s="268">
        <v>0.16</v>
      </c>
    </row>
    <row r="46" spans="1:12" s="283" customFormat="1" ht="12.75" x14ac:dyDescent="0.2">
      <c r="A46" s="302" t="s">
        <v>75</v>
      </c>
      <c r="B46" s="230" t="s">
        <v>19</v>
      </c>
      <c r="C46" s="288">
        <f t="shared" si="15"/>
        <v>514.95781995653431</v>
      </c>
      <c r="D46" s="288">
        <f t="shared" si="16"/>
        <v>447.78940865785597</v>
      </c>
      <c r="E46" s="292">
        <f t="shared" si="8"/>
        <v>9.0000000000000122E-2</v>
      </c>
      <c r="F46" s="296">
        <f t="shared" si="12"/>
        <v>468.33020722014282</v>
      </c>
      <c r="G46" s="297">
        <f t="shared" si="13"/>
        <v>410.81597124573938</v>
      </c>
      <c r="H46" s="301">
        <f t="shared" si="14"/>
        <v>7.0000000000000118E-2</v>
      </c>
      <c r="I46" s="272"/>
      <c r="J46" s="290">
        <f t="shared" si="11"/>
        <v>437.6917824487316</v>
      </c>
      <c r="K46" s="267">
        <v>383.94016004274704</v>
      </c>
      <c r="L46" s="268">
        <v>0.16</v>
      </c>
    </row>
    <row r="47" spans="1:12" s="283" customFormat="1" ht="12.75" x14ac:dyDescent="0.2">
      <c r="A47" s="302" t="s">
        <v>76</v>
      </c>
      <c r="B47" s="230" t="s">
        <v>19</v>
      </c>
      <c r="C47" s="288">
        <f t="shared" si="15"/>
        <v>772.44814958752579</v>
      </c>
      <c r="D47" s="288">
        <f t="shared" si="16"/>
        <v>671.69404311958772</v>
      </c>
      <c r="E47" s="292">
        <f t="shared" si="8"/>
        <v>9.0000000000000163E-2</v>
      </c>
      <c r="F47" s="296">
        <f t="shared" si="12"/>
        <v>702.50569647369707</v>
      </c>
      <c r="G47" s="297">
        <f t="shared" si="13"/>
        <v>616.23306708219047</v>
      </c>
      <c r="H47" s="301">
        <f t="shared" si="14"/>
        <v>7.0000000000000021E-2</v>
      </c>
      <c r="I47" s="272"/>
      <c r="J47" s="290">
        <f t="shared" si="11"/>
        <v>656.54737988195984</v>
      </c>
      <c r="K47" s="267">
        <v>575.91875428242099</v>
      </c>
      <c r="L47" s="268">
        <v>0.16</v>
      </c>
    </row>
    <row r="48" spans="1:12" s="283" customFormat="1" ht="12.75" x14ac:dyDescent="0.2">
      <c r="A48" s="302" t="s">
        <v>77</v>
      </c>
      <c r="B48" s="230" t="s">
        <v>19</v>
      </c>
      <c r="C48" s="288">
        <f t="shared" si="15"/>
        <v>1029.9156399130686</v>
      </c>
      <c r="D48" s="288">
        <f t="shared" si="16"/>
        <v>895.57881731571194</v>
      </c>
      <c r="E48" s="292">
        <f t="shared" si="8"/>
        <v>9.0000000000000122E-2</v>
      </c>
      <c r="F48" s="296">
        <f t="shared" si="12"/>
        <v>936.66041444028565</v>
      </c>
      <c r="G48" s="297">
        <f t="shared" si="13"/>
        <v>821.63194249147875</v>
      </c>
      <c r="H48" s="301">
        <f t="shared" si="14"/>
        <v>7.0000000000000118E-2</v>
      </c>
      <c r="I48" s="272"/>
      <c r="J48" s="290">
        <f t="shared" si="11"/>
        <v>875.3835648974632</v>
      </c>
      <c r="K48" s="267">
        <v>767.88032008549408</v>
      </c>
      <c r="L48" s="268">
        <v>0.16</v>
      </c>
    </row>
    <row r="49" spans="1:12" s="283" customFormat="1" ht="12.75" x14ac:dyDescent="0.2">
      <c r="A49" s="300" t="s">
        <v>78</v>
      </c>
      <c r="B49" s="230" t="s">
        <v>19</v>
      </c>
      <c r="C49" s="288">
        <f t="shared" si="15"/>
        <v>514.95781995653431</v>
      </c>
      <c r="D49" s="288">
        <f t="shared" si="16"/>
        <v>447.78940865785597</v>
      </c>
      <c r="E49" s="292">
        <f t="shared" si="8"/>
        <v>9.0000000000000122E-2</v>
      </c>
      <c r="F49" s="296">
        <f t="shared" si="12"/>
        <v>468.33020722014282</v>
      </c>
      <c r="G49" s="297">
        <f t="shared" si="13"/>
        <v>410.81597124573938</v>
      </c>
      <c r="H49" s="301">
        <f t="shared" si="14"/>
        <v>7.0000000000000118E-2</v>
      </c>
      <c r="I49" s="272"/>
      <c r="J49" s="290">
        <f t="shared" si="11"/>
        <v>437.6917824487316</v>
      </c>
      <c r="K49" s="267">
        <v>383.94016004274704</v>
      </c>
      <c r="L49" s="268">
        <v>0.16</v>
      </c>
    </row>
    <row r="50" spans="1:12" s="283" customFormat="1" ht="12.75" x14ac:dyDescent="0.2">
      <c r="A50" s="300" t="s">
        <v>79</v>
      </c>
      <c r="B50" s="230" t="s">
        <v>19</v>
      </c>
      <c r="C50" s="288">
        <f t="shared" si="15"/>
        <v>505.59495050277906</v>
      </c>
      <c r="D50" s="288">
        <f t="shared" si="16"/>
        <v>439.64778304589487</v>
      </c>
      <c r="E50" s="292">
        <f t="shared" si="8"/>
        <v>9.0000000000000135E-2</v>
      </c>
      <c r="F50" s="296">
        <f t="shared" si="12"/>
        <v>459.81511254341291</v>
      </c>
      <c r="G50" s="297">
        <f t="shared" si="13"/>
        <v>403.34658995036222</v>
      </c>
      <c r="H50" s="301">
        <f t="shared" si="14"/>
        <v>7.0000000000000007E-2</v>
      </c>
      <c r="I50" s="272"/>
      <c r="J50" s="290">
        <f t="shared" si="11"/>
        <v>429.73375004057277</v>
      </c>
      <c r="K50" s="267">
        <v>376.9594298601516</v>
      </c>
      <c r="L50" s="268">
        <v>0.16</v>
      </c>
    </row>
    <row r="51" spans="1:12" s="283" customFormat="1" ht="12.75" x14ac:dyDescent="0.2">
      <c r="A51" s="300" t="s">
        <v>80</v>
      </c>
      <c r="B51" s="230" t="s">
        <v>19</v>
      </c>
      <c r="C51" s="288">
        <f t="shared" si="15"/>
        <v>159.87513814235774</v>
      </c>
      <c r="D51" s="288">
        <f t="shared" si="16"/>
        <v>139.02185925422413</v>
      </c>
      <c r="E51" s="292">
        <f t="shared" si="8"/>
        <v>0.09</v>
      </c>
      <c r="F51" s="296">
        <f t="shared" si="12"/>
        <v>145.3990087612986</v>
      </c>
      <c r="G51" s="297">
        <f t="shared" si="13"/>
        <v>127.54299014149002</v>
      </c>
      <c r="H51" s="301">
        <f t="shared" si="14"/>
        <v>7.0000000000000076E-2</v>
      </c>
      <c r="I51" s="272"/>
      <c r="J51" s="290">
        <f>K51*1.14</f>
        <v>135.88692407598001</v>
      </c>
      <c r="K51" s="267">
        <v>119.19905620700001</v>
      </c>
      <c r="L51" s="268">
        <v>0.16</v>
      </c>
    </row>
    <row r="52" spans="1:12" s="283" customFormat="1" ht="12.75" x14ac:dyDescent="0.2">
      <c r="A52" s="302"/>
      <c r="B52" s="302"/>
      <c r="C52" s="285"/>
      <c r="D52" s="285"/>
      <c r="E52" s="292"/>
      <c r="F52" s="296"/>
      <c r="G52" s="297"/>
      <c r="H52" s="301"/>
      <c r="I52" s="272"/>
      <c r="J52" s="290"/>
      <c r="K52" s="267"/>
      <c r="L52" s="268"/>
    </row>
    <row r="53" spans="1:12" s="283" customFormat="1" ht="12.75" x14ac:dyDescent="0.2">
      <c r="A53" s="284" t="s">
        <v>570</v>
      </c>
      <c r="B53" s="230" t="s">
        <v>19</v>
      </c>
      <c r="C53" s="288">
        <f>D53*1.15</f>
        <v>109.08907385994588</v>
      </c>
      <c r="D53" s="288">
        <f>G53*1.09</f>
        <v>94.86006422603991</v>
      </c>
      <c r="E53" s="292">
        <f t="shared" si="8"/>
        <v>9.0000000000000135E-2</v>
      </c>
      <c r="F53" s="296">
        <f>G53*1.14</f>
        <v>99.211443318977501</v>
      </c>
      <c r="G53" s="297">
        <f>K53*1.07</f>
        <v>87.0275818587522</v>
      </c>
      <c r="H53" s="301">
        <f>(G53-K53)/K53</f>
        <v>7.0000000000000076E-2</v>
      </c>
      <c r="I53" s="272"/>
      <c r="J53" s="305">
        <f>K53*1.14</f>
        <v>92.720975064464952</v>
      </c>
      <c r="K53" s="267">
        <v>81.334188653039433</v>
      </c>
      <c r="L53" s="268">
        <v>0.16</v>
      </c>
    </row>
    <row r="54" spans="1:12" s="283" customFormat="1" ht="12.75" x14ac:dyDescent="0.2">
      <c r="A54" s="300" t="s">
        <v>49</v>
      </c>
      <c r="B54" s="230" t="s">
        <v>19</v>
      </c>
      <c r="C54" s="288">
        <f t="shared" ref="C54:C55" si="17">D54*1.15</f>
        <v>109.08907385994588</v>
      </c>
      <c r="D54" s="288">
        <f t="shared" ref="D54:D55" si="18">G54*1.09</f>
        <v>94.86006422603991</v>
      </c>
      <c r="E54" s="292">
        <f t="shared" si="8"/>
        <v>9.0000000000000135E-2</v>
      </c>
      <c r="F54" s="296">
        <f>G54*1.14</f>
        <v>99.211443318977501</v>
      </c>
      <c r="G54" s="297">
        <f>K54*1.07</f>
        <v>87.0275818587522</v>
      </c>
      <c r="H54" s="301">
        <f>(G54-K54)/K54</f>
        <v>7.0000000000000076E-2</v>
      </c>
      <c r="I54" s="272"/>
      <c r="J54" s="290">
        <f>K54*1.14</f>
        <v>92.720975064464952</v>
      </c>
      <c r="K54" s="267">
        <v>81.334188653039433</v>
      </c>
      <c r="L54" s="268">
        <v>0.16</v>
      </c>
    </row>
    <row r="55" spans="1:12" s="283" customFormat="1" ht="12.75" x14ac:dyDescent="0.2">
      <c r="A55" s="300" t="s">
        <v>50</v>
      </c>
      <c r="B55" s="230" t="s">
        <v>19</v>
      </c>
      <c r="C55" s="288">
        <f t="shared" si="17"/>
        <v>83.421056481135096</v>
      </c>
      <c r="D55" s="288">
        <f t="shared" si="18"/>
        <v>72.540049114030523</v>
      </c>
      <c r="E55" s="292">
        <f t="shared" si="8"/>
        <v>0.09</v>
      </c>
      <c r="F55" s="296">
        <f>G55*1.14</f>
        <v>75.867574302747514</v>
      </c>
      <c r="G55" s="297">
        <f>K55*1.07</f>
        <v>66.55050377433993</v>
      </c>
      <c r="H55" s="301">
        <f>(G55-K55)/K55</f>
        <v>7.0000000000000159E-2</v>
      </c>
      <c r="I55" s="272"/>
      <c r="J55" s="290">
        <f>K55*1.14</f>
        <v>70.904275049296729</v>
      </c>
      <c r="K55" s="267">
        <v>62.196732499383103</v>
      </c>
      <c r="L55" s="268">
        <v>0.16</v>
      </c>
    </row>
    <row r="56" spans="1:12" s="283" customFormat="1" ht="12.75" x14ac:dyDescent="0.2">
      <c r="A56" s="306"/>
      <c r="B56" s="307"/>
      <c r="C56" s="285"/>
      <c r="D56" s="285"/>
      <c r="E56" s="286"/>
      <c r="F56" s="264"/>
      <c r="G56" s="308"/>
      <c r="H56" s="289"/>
      <c r="I56" s="272"/>
      <c r="J56" s="239"/>
      <c r="K56" s="267"/>
      <c r="L56" s="268"/>
    </row>
    <row r="57" spans="1:12" s="283" customFormat="1" ht="12.75" x14ac:dyDescent="0.2">
      <c r="A57" s="306"/>
      <c r="B57" s="307"/>
      <c r="C57" s="285"/>
      <c r="D57" s="285"/>
      <c r="E57" s="286"/>
      <c r="F57" s="264"/>
      <c r="G57" s="308"/>
      <c r="H57" s="289"/>
      <c r="I57" s="272"/>
      <c r="J57" s="239"/>
      <c r="K57" s="267"/>
      <c r="L57" s="268"/>
    </row>
    <row r="58" spans="1:12" s="283" customFormat="1" ht="12.75" x14ac:dyDescent="0.2">
      <c r="A58" s="309" t="s">
        <v>15</v>
      </c>
      <c r="B58" s="230"/>
      <c r="C58" s="285"/>
      <c r="D58" s="285"/>
      <c r="E58" s="286"/>
      <c r="F58" s="310"/>
      <c r="G58" s="308"/>
      <c r="H58" s="289"/>
      <c r="I58" s="272"/>
      <c r="J58" s="239"/>
      <c r="K58" s="267"/>
      <c r="L58" s="268"/>
    </row>
    <row r="59" spans="1:12" s="283" customFormat="1" ht="12.75" x14ac:dyDescent="0.2">
      <c r="A59" s="311" t="s">
        <v>16</v>
      </c>
      <c r="B59" s="230"/>
      <c r="C59" s="285"/>
      <c r="D59" s="285"/>
      <c r="E59" s="286"/>
      <c r="F59" s="310"/>
      <c r="G59" s="308"/>
      <c r="H59" s="289"/>
      <c r="I59" s="272"/>
      <c r="J59" s="239"/>
      <c r="K59" s="267"/>
      <c r="L59" s="268"/>
    </row>
    <row r="60" spans="1:12" s="283" customFormat="1" ht="12.75" x14ac:dyDescent="0.2">
      <c r="A60" s="300" t="s">
        <v>17</v>
      </c>
      <c r="B60" s="230"/>
      <c r="C60" s="285"/>
      <c r="D60" s="285"/>
      <c r="E60" s="286"/>
      <c r="F60" s="310"/>
      <c r="G60" s="308"/>
      <c r="H60" s="289"/>
      <c r="I60" s="272"/>
      <c r="J60" s="239"/>
      <c r="K60" s="267"/>
      <c r="L60" s="268"/>
    </row>
    <row r="61" spans="1:12" s="283" customFormat="1" ht="12.75" x14ac:dyDescent="0.2">
      <c r="A61" s="300" t="s">
        <v>18</v>
      </c>
      <c r="B61" s="230" t="s">
        <v>19</v>
      </c>
      <c r="C61" s="288">
        <f>D61*1.15</f>
        <v>234.34232179999995</v>
      </c>
      <c r="D61" s="288">
        <f>G61*1.0684</f>
        <v>203.77593199999998</v>
      </c>
      <c r="E61" s="286">
        <f>(D61-G61)/G61</f>
        <v>6.8399999999999975E-2</v>
      </c>
      <c r="F61" s="310">
        <f t="shared" ref="F61:F66" si="19">G61*1.14</f>
        <v>217.43219999999997</v>
      </c>
      <c r="G61" s="308">
        <v>190.73</v>
      </c>
      <c r="H61" s="289">
        <f>(G61-K61)/K61</f>
        <v>-3.8023128197679015E-2</v>
      </c>
      <c r="I61" s="272"/>
      <c r="J61" s="290">
        <f>K61*1.14</f>
        <v>226.02643199999994</v>
      </c>
      <c r="K61" s="267">
        <v>198.26879999999997</v>
      </c>
      <c r="L61" s="268">
        <v>0.12</v>
      </c>
    </row>
    <row r="62" spans="1:12" s="283" customFormat="1" ht="12.75" x14ac:dyDescent="0.2">
      <c r="A62" s="311" t="s">
        <v>20</v>
      </c>
      <c r="B62" s="230"/>
      <c r="C62" s="285"/>
      <c r="D62" s="285"/>
      <c r="E62" s="286"/>
      <c r="F62" s="310"/>
      <c r="G62" s="308"/>
      <c r="H62" s="289"/>
      <c r="I62" s="272"/>
      <c r="J62" s="299"/>
      <c r="K62" s="267"/>
      <c r="L62" s="268"/>
    </row>
    <row r="63" spans="1:12" x14ac:dyDescent="0.2">
      <c r="A63" s="238" t="s">
        <v>21</v>
      </c>
      <c r="B63" s="312" t="s">
        <v>19</v>
      </c>
      <c r="C63" s="313">
        <f>D63*1.15</f>
        <v>1.0514773987199999</v>
      </c>
      <c r="D63" s="313">
        <f>G63*1.0684</f>
        <v>0.91432817279999989</v>
      </c>
      <c r="E63" s="314">
        <f>(D63-G63)/G63</f>
        <v>6.8400000000000016E-2</v>
      </c>
      <c r="F63" s="315">
        <f t="shared" si="19"/>
        <v>0.97560287999999984</v>
      </c>
      <c r="G63" s="316">
        <f>K63*1.0188</f>
        <v>0.85579199999999989</v>
      </c>
      <c r="H63" s="170">
        <f>(G63-K63)/K63</f>
        <v>1.8799999999999904E-2</v>
      </c>
      <c r="I63" s="272"/>
      <c r="J63" s="317">
        <f>K63*1.14</f>
        <v>0.9575999999999999</v>
      </c>
      <c r="K63" s="181">
        <v>0.84</v>
      </c>
      <c r="L63" s="261">
        <v>6.6000000000000059E-2</v>
      </c>
    </row>
    <row r="64" spans="1:12" x14ac:dyDescent="0.2">
      <c r="A64" s="238" t="s">
        <v>22</v>
      </c>
      <c r="B64" s="312" t="s">
        <v>19</v>
      </c>
      <c r="C64" s="313">
        <f t="shared" ref="C64:C66" si="20">D64*1.15</f>
        <v>1.35189951264</v>
      </c>
      <c r="D64" s="313">
        <f t="shared" ref="D64:D66" si="21">G64*1.0684</f>
        <v>1.1755647936</v>
      </c>
      <c r="E64" s="314">
        <f t="shared" ref="E64:E66" si="22">(D64-G64)/G64</f>
        <v>6.8400000000000044E-2</v>
      </c>
      <c r="F64" s="315">
        <f t="shared" si="19"/>
        <v>1.2543465599999999</v>
      </c>
      <c r="G64" s="316">
        <f>K64*1.0188</f>
        <v>1.1003039999999999</v>
      </c>
      <c r="H64" s="170">
        <f>(G64-K64)/K64</f>
        <v>1.8799999999999886E-2</v>
      </c>
      <c r="I64" s="272"/>
      <c r="J64" s="317">
        <f>K64*1.14</f>
        <v>1.2312000000000001</v>
      </c>
      <c r="K64" s="181">
        <v>1.08</v>
      </c>
      <c r="L64" s="261">
        <v>7.6000000000000068E-2</v>
      </c>
    </row>
    <row r="65" spans="1:12" s="318" customFormat="1" ht="12.75" x14ac:dyDescent="0.2">
      <c r="A65" s="319" t="s">
        <v>23</v>
      </c>
      <c r="B65" s="320" t="s">
        <v>19</v>
      </c>
      <c r="C65" s="321">
        <f t="shared" si="20"/>
        <v>1.8921364000000001</v>
      </c>
      <c r="D65" s="321">
        <f t="shared" si="21"/>
        <v>1.6453360000000001</v>
      </c>
      <c r="E65" s="322">
        <f t="shared" si="22"/>
        <v>6.8400000000000058E-2</v>
      </c>
      <c r="F65" s="323">
        <f t="shared" si="19"/>
        <v>1.7555999999999998</v>
      </c>
      <c r="G65" s="324">
        <v>1.54</v>
      </c>
      <c r="H65" s="325">
        <f>(G65-K65)/K65</f>
        <v>2.6666666666666689E-2</v>
      </c>
      <c r="I65" s="326"/>
      <c r="J65" s="327">
        <f>K65*1.14</f>
        <v>1.71</v>
      </c>
      <c r="K65" s="328">
        <v>1.5</v>
      </c>
      <c r="L65" s="329">
        <v>7.6000000000000068E-2</v>
      </c>
    </row>
    <row r="66" spans="1:12" x14ac:dyDescent="0.2">
      <c r="A66" s="238" t="s">
        <v>24</v>
      </c>
      <c r="B66" s="312" t="s">
        <v>19</v>
      </c>
      <c r="C66" s="313">
        <f t="shared" si="20"/>
        <v>2.2361611999999997</v>
      </c>
      <c r="D66" s="313">
        <f t="shared" si="21"/>
        <v>1.944488</v>
      </c>
      <c r="E66" s="314">
        <f t="shared" si="22"/>
        <v>6.8399999999999961E-2</v>
      </c>
      <c r="F66" s="315">
        <f t="shared" si="19"/>
        <v>2.0747999999999998</v>
      </c>
      <c r="G66" s="316">
        <v>1.82</v>
      </c>
      <c r="H66" s="170">
        <f>(G66-K66)/K66</f>
        <v>2.8248587570621493E-2</v>
      </c>
      <c r="I66" s="272"/>
      <c r="J66" s="317">
        <f>K66*1.14</f>
        <v>2.0177999999999998</v>
      </c>
      <c r="K66" s="181">
        <v>1.77</v>
      </c>
      <c r="L66" s="261">
        <v>7.6999999999999957E-2</v>
      </c>
    </row>
    <row r="67" spans="1:12" x14ac:dyDescent="0.2">
      <c r="A67" s="238"/>
      <c r="B67" s="312"/>
      <c r="C67" s="259"/>
      <c r="D67" s="259"/>
      <c r="E67" s="330"/>
      <c r="F67" s="315"/>
      <c r="G67" s="316"/>
      <c r="H67" s="170"/>
      <c r="I67" s="272"/>
      <c r="J67" s="317"/>
      <c r="K67" s="181"/>
      <c r="L67" s="261"/>
    </row>
    <row r="68" spans="1:12" s="283" customFormat="1" ht="12.75" x14ac:dyDescent="0.2">
      <c r="A68" s="311" t="s">
        <v>25</v>
      </c>
      <c r="B68" s="230"/>
      <c r="C68" s="285"/>
      <c r="D68" s="285"/>
      <c r="E68" s="286"/>
      <c r="F68" s="310"/>
      <c r="G68" s="308"/>
      <c r="H68" s="289"/>
      <c r="I68" s="272"/>
      <c r="J68" s="299"/>
      <c r="K68" s="267"/>
      <c r="L68" s="268"/>
    </row>
    <row r="69" spans="1:12" s="283" customFormat="1" ht="12.75" x14ac:dyDescent="0.2">
      <c r="A69" s="331" t="s">
        <v>26</v>
      </c>
      <c r="B69" s="230"/>
      <c r="C69" s="285"/>
      <c r="D69" s="285"/>
      <c r="E69" s="286"/>
      <c r="F69" s="310"/>
      <c r="G69" s="308"/>
      <c r="H69" s="289"/>
      <c r="I69" s="272"/>
      <c r="J69" s="290"/>
      <c r="K69" s="267"/>
      <c r="L69" s="268"/>
    </row>
    <row r="70" spans="1:12" s="283" customFormat="1" ht="12.75" x14ac:dyDescent="0.2">
      <c r="A70" s="300" t="s">
        <v>27</v>
      </c>
      <c r="B70" s="230" t="s">
        <v>19</v>
      </c>
      <c r="C70" s="288">
        <f>D70*1.15</f>
        <v>234.34232179999995</v>
      </c>
      <c r="D70" s="288">
        <f>G70*1.0684</f>
        <v>203.77593199999998</v>
      </c>
      <c r="E70" s="286">
        <f>(D70-G70)/G70</f>
        <v>6.8399999999999975E-2</v>
      </c>
      <c r="F70" s="310">
        <f>G70*1.14</f>
        <v>217.43219999999997</v>
      </c>
      <c r="G70" s="308">
        <v>190.73</v>
      </c>
      <c r="H70" s="289">
        <f>(G70-K70)/K70</f>
        <v>-3.8023128197679015E-2</v>
      </c>
      <c r="I70" s="272"/>
      <c r="J70" s="290">
        <f>K70*1.14</f>
        <v>226.02643199999994</v>
      </c>
      <c r="K70" s="267">
        <v>198.26879999999997</v>
      </c>
      <c r="L70" s="268">
        <v>7.6414443422263334E-2</v>
      </c>
    </row>
    <row r="71" spans="1:12" s="283" customFormat="1" ht="12.75" x14ac:dyDescent="0.2">
      <c r="A71" s="300" t="s">
        <v>20</v>
      </c>
      <c r="B71" s="230"/>
      <c r="C71" s="285"/>
      <c r="D71" s="285"/>
      <c r="E71" s="286"/>
      <c r="F71" s="310"/>
      <c r="G71" s="308"/>
      <c r="H71" s="289"/>
      <c r="I71" s="272"/>
      <c r="J71" s="290"/>
      <c r="K71" s="267"/>
      <c r="L71" s="268"/>
    </row>
    <row r="72" spans="1:12" x14ac:dyDescent="0.2">
      <c r="A72" s="238" t="s">
        <v>21</v>
      </c>
      <c r="B72" s="312" t="s">
        <v>19</v>
      </c>
      <c r="C72" s="313">
        <f>D72*1.15</f>
        <v>1.0514773987199999</v>
      </c>
      <c r="D72" s="313">
        <f>G72*1.0684</f>
        <v>0.91432817279999989</v>
      </c>
      <c r="E72" s="330">
        <f>(D72-G72)/G72</f>
        <v>6.8400000000000016E-2</v>
      </c>
      <c r="F72" s="315">
        <f>G72*1.14</f>
        <v>0.97560287999999984</v>
      </c>
      <c r="G72" s="316">
        <f>K72*1.0188</f>
        <v>0.85579199999999989</v>
      </c>
      <c r="H72" s="170">
        <f>(G72-K72)/K72</f>
        <v>1.8799999999999904E-2</v>
      </c>
      <c r="I72" s="272"/>
      <c r="J72" s="317">
        <f>K72*1.14</f>
        <v>0.9575999999999999</v>
      </c>
      <c r="K72" s="181">
        <v>0.84</v>
      </c>
      <c r="L72" s="261">
        <v>6.6000000000000059E-2</v>
      </c>
    </row>
    <row r="73" spans="1:12" x14ac:dyDescent="0.2">
      <c r="A73" s="238" t="s">
        <v>22</v>
      </c>
      <c r="B73" s="312" t="s">
        <v>19</v>
      </c>
      <c r="C73" s="313">
        <f t="shared" ref="C73:C75" si="23">D73*1.15</f>
        <v>1.35189951264</v>
      </c>
      <c r="D73" s="313">
        <f t="shared" ref="D73:D75" si="24">G73*1.0684</f>
        <v>1.1755647936</v>
      </c>
      <c r="E73" s="330">
        <f t="shared" ref="E73:E75" si="25">(D73-G73)/G73</f>
        <v>6.8400000000000044E-2</v>
      </c>
      <c r="F73" s="315">
        <f>G73*1.14</f>
        <v>1.2543465599999999</v>
      </c>
      <c r="G73" s="316">
        <f>K73*1.0188</f>
        <v>1.1003039999999999</v>
      </c>
      <c r="H73" s="170">
        <f>(G73-K73)/K73</f>
        <v>1.8799999999999886E-2</v>
      </c>
      <c r="I73" s="272"/>
      <c r="J73" s="317">
        <f>K73*1.14</f>
        <v>1.2312000000000001</v>
      </c>
      <c r="K73" s="181">
        <v>1.08</v>
      </c>
      <c r="L73" s="261">
        <v>7.6000000000000068E-2</v>
      </c>
    </row>
    <row r="74" spans="1:12" s="318" customFormat="1" ht="12.75" x14ac:dyDescent="0.2">
      <c r="A74" s="319" t="s">
        <v>23</v>
      </c>
      <c r="B74" s="320" t="s">
        <v>19</v>
      </c>
      <c r="C74" s="321">
        <f t="shared" si="23"/>
        <v>1.8921364000000001</v>
      </c>
      <c r="D74" s="321">
        <f t="shared" si="24"/>
        <v>1.6453360000000001</v>
      </c>
      <c r="E74" s="332">
        <f t="shared" si="25"/>
        <v>6.8400000000000058E-2</v>
      </c>
      <c r="F74" s="323">
        <f>G74*1.14</f>
        <v>1.7555999999999998</v>
      </c>
      <c r="G74" s="324">
        <v>1.54</v>
      </c>
      <c r="H74" s="325">
        <f>(G74-K74)/K74</f>
        <v>2.6666666666666689E-2</v>
      </c>
      <c r="I74" s="326"/>
      <c r="J74" s="327">
        <f>K74*1.14</f>
        <v>1.71</v>
      </c>
      <c r="K74" s="328">
        <v>1.5</v>
      </c>
      <c r="L74" s="329">
        <v>7.6000000000000068E-2</v>
      </c>
    </row>
    <row r="75" spans="1:12" x14ac:dyDescent="0.2">
      <c r="A75" s="238" t="s">
        <v>24</v>
      </c>
      <c r="B75" s="312" t="s">
        <v>19</v>
      </c>
      <c r="C75" s="313">
        <f t="shared" si="23"/>
        <v>2.2361611999999997</v>
      </c>
      <c r="D75" s="313">
        <f t="shared" si="24"/>
        <v>1.944488</v>
      </c>
      <c r="E75" s="330">
        <f t="shared" si="25"/>
        <v>6.8399999999999961E-2</v>
      </c>
      <c r="F75" s="315">
        <f>G75*1.14</f>
        <v>2.0747999999999998</v>
      </c>
      <c r="G75" s="316">
        <v>1.82</v>
      </c>
      <c r="H75" s="170">
        <f>(G75-K75)/K75</f>
        <v>2.8248587570621493E-2</v>
      </c>
      <c r="I75" s="272"/>
      <c r="J75" s="317">
        <f>K75*1.14</f>
        <v>2.0177999999999998</v>
      </c>
      <c r="K75" s="181">
        <v>1.77</v>
      </c>
      <c r="L75" s="261">
        <v>7.6999999999999957E-2</v>
      </c>
    </row>
    <row r="76" spans="1:12" s="283" customFormat="1" ht="12.75" x14ac:dyDescent="0.2">
      <c r="A76" s="300"/>
      <c r="B76" s="230"/>
      <c r="C76" s="285"/>
      <c r="D76" s="285"/>
      <c r="E76" s="286"/>
      <c r="F76" s="310"/>
      <c r="G76" s="308"/>
      <c r="H76" s="289"/>
      <c r="I76" s="272"/>
      <c r="J76" s="290"/>
      <c r="K76" s="267"/>
      <c r="L76" s="268"/>
    </row>
    <row r="77" spans="1:12" s="283" customFormat="1" ht="12.75" x14ac:dyDescent="0.2">
      <c r="A77" s="311" t="s">
        <v>28</v>
      </c>
      <c r="B77" s="230"/>
      <c r="C77" s="285"/>
      <c r="D77" s="285"/>
      <c r="E77" s="286"/>
      <c r="F77" s="310"/>
      <c r="G77" s="308"/>
      <c r="H77" s="289"/>
      <c r="I77" s="272"/>
      <c r="J77" s="299"/>
      <c r="K77" s="267"/>
      <c r="L77" s="268"/>
    </row>
    <row r="78" spans="1:12" s="283" customFormat="1" ht="12.75" x14ac:dyDescent="0.2">
      <c r="A78" s="300" t="s">
        <v>29</v>
      </c>
      <c r="B78" s="230"/>
      <c r="C78" s="285"/>
      <c r="D78" s="285"/>
      <c r="E78" s="286"/>
      <c r="F78" s="310"/>
      <c r="G78" s="308"/>
      <c r="H78" s="289"/>
      <c r="I78" s="272"/>
      <c r="J78" s="299"/>
      <c r="K78" s="267"/>
      <c r="L78" s="268"/>
    </row>
    <row r="79" spans="1:12" s="283" customFormat="1" ht="12.75" x14ac:dyDescent="0.2">
      <c r="A79" s="300" t="s">
        <v>27</v>
      </c>
      <c r="B79" s="230" t="s">
        <v>19</v>
      </c>
      <c r="C79" s="288">
        <f>D79*1.15</f>
        <v>420.22629319999993</v>
      </c>
      <c r="D79" s="288">
        <f>G79*1.0684</f>
        <v>365.41416799999996</v>
      </c>
      <c r="E79" s="286">
        <f>(D79-G79)/G79</f>
        <v>6.8399999999999947E-2</v>
      </c>
      <c r="F79" s="310">
        <f>G79*1.14</f>
        <v>389.90279999999996</v>
      </c>
      <c r="G79" s="308">
        <v>342.02</v>
      </c>
      <c r="H79" s="289">
        <f>(G79-K79)/K79</f>
        <v>-3.0387357444091743E-2</v>
      </c>
      <c r="I79" s="272"/>
      <c r="J79" s="290">
        <f>K79*1.14</f>
        <v>402.12223199999994</v>
      </c>
      <c r="K79" s="267">
        <v>352.73879999999997</v>
      </c>
      <c r="L79" s="333">
        <v>7.6401008338180976E-2</v>
      </c>
    </row>
    <row r="80" spans="1:12" x14ac:dyDescent="0.2">
      <c r="A80" s="238" t="s">
        <v>20</v>
      </c>
      <c r="B80" s="312" t="s">
        <v>19</v>
      </c>
      <c r="C80" s="313">
        <f>D80*1.15</f>
        <v>1.8675632</v>
      </c>
      <c r="D80" s="313">
        <f>G80*1.0684</f>
        <v>1.6239680000000001</v>
      </c>
      <c r="E80" s="330">
        <f>(D80-G80)/G80</f>
        <v>6.8400000000000044E-2</v>
      </c>
      <c r="F80" s="315">
        <f>G80*1.14</f>
        <v>1.7327999999999999</v>
      </c>
      <c r="G80" s="316">
        <v>1.52</v>
      </c>
      <c r="H80" s="170">
        <f>(G80-K80)/K80</f>
        <v>2.7027027027027053E-2</v>
      </c>
      <c r="I80" s="272"/>
      <c r="J80" s="317">
        <f>K80*1.14</f>
        <v>1.6871999999999998</v>
      </c>
      <c r="K80" s="181">
        <v>1.48</v>
      </c>
      <c r="L80" s="334">
        <v>0.11700000000000001</v>
      </c>
    </row>
    <row r="81" spans="1:12" s="283" customFormat="1" ht="12.75" x14ac:dyDescent="0.2">
      <c r="A81" s="300"/>
      <c r="B81" s="230"/>
      <c r="C81" s="285"/>
      <c r="D81" s="285"/>
      <c r="E81" s="286"/>
      <c r="F81" s="310"/>
      <c r="G81" s="308"/>
      <c r="H81" s="289"/>
      <c r="I81" s="272"/>
      <c r="J81" s="290"/>
      <c r="K81" s="267"/>
      <c r="L81" s="268"/>
    </row>
    <row r="82" spans="1:12" s="283" customFormat="1" ht="12.75" x14ac:dyDescent="0.2">
      <c r="A82" s="335" t="s">
        <v>30</v>
      </c>
      <c r="B82" s="230"/>
      <c r="C82" s="285"/>
      <c r="D82" s="285"/>
      <c r="E82" s="286"/>
      <c r="F82" s="310"/>
      <c r="G82" s="308"/>
      <c r="H82" s="289"/>
      <c r="I82" s="272"/>
      <c r="J82" s="299"/>
      <c r="K82" s="267"/>
      <c r="L82" s="268"/>
    </row>
    <row r="83" spans="1:12" s="283" customFormat="1" ht="25.5" x14ac:dyDescent="0.2">
      <c r="A83" s="336" t="s">
        <v>31</v>
      </c>
      <c r="B83" s="230"/>
      <c r="C83" s="285"/>
      <c r="D83" s="285"/>
      <c r="E83" s="286"/>
      <c r="F83" s="310"/>
      <c r="G83" s="308"/>
      <c r="H83" s="289"/>
      <c r="I83" s="272"/>
      <c r="J83" s="299"/>
      <c r="K83" s="267"/>
      <c r="L83" s="268"/>
    </row>
    <row r="84" spans="1:12" s="283" customFormat="1" ht="12.75" x14ac:dyDescent="0.2">
      <c r="A84" s="300" t="s">
        <v>32</v>
      </c>
      <c r="B84" s="230" t="s">
        <v>19</v>
      </c>
      <c r="C84" s="288">
        <f>D84*1.15</f>
        <v>734.22263375706223</v>
      </c>
      <c r="D84" s="288">
        <f>G84*1.0684</f>
        <v>638.45446413657589</v>
      </c>
      <c r="E84" s="286">
        <f>(D84-G84)/G84</f>
        <v>6.840000000000003E-2</v>
      </c>
      <c r="F84" s="310">
        <f>G84*1.14</f>
        <v>681.24119160959981</v>
      </c>
      <c r="G84" s="308">
        <f>K84*1.0188</f>
        <v>597.57999263999989</v>
      </c>
      <c r="H84" s="289">
        <f>(G84-K84)/K84</f>
        <v>1.8799999999999921E-2</v>
      </c>
      <c r="I84" s="272"/>
      <c r="J84" s="305">
        <f>K84*1.14</f>
        <v>668.67019199999982</v>
      </c>
      <c r="K84" s="267">
        <v>586.55279999999993</v>
      </c>
      <c r="L84" s="268">
        <v>0.12000000000000033</v>
      </c>
    </row>
    <row r="85" spans="1:12" s="283" customFormat="1" ht="12.75" x14ac:dyDescent="0.2">
      <c r="A85" s="300" t="s">
        <v>20</v>
      </c>
      <c r="B85" s="230" t="s">
        <v>19</v>
      </c>
      <c r="C85" s="288">
        <f t="shared" ref="C85:C86" si="26">D85*1.15</f>
        <v>0.97036342796159991</v>
      </c>
      <c r="D85" s="288">
        <f t="shared" ref="D85:D86" si="27">G85*1.0684</f>
        <v>0.84379428518400001</v>
      </c>
      <c r="E85" s="286">
        <f t="shared" ref="E85:E86" si="28">(D85-G85)/G85</f>
        <v>6.840000000000003E-2</v>
      </c>
      <c r="F85" s="310">
        <f>G85*1.14</f>
        <v>0.90034208639999991</v>
      </c>
      <c r="G85" s="308">
        <f>K85*1.0188</f>
        <v>0.78977375999999999</v>
      </c>
      <c r="H85" s="289">
        <f>(G85-K85)/K85</f>
        <v>1.879999999999999E-2</v>
      </c>
      <c r="I85" s="272"/>
      <c r="J85" s="305">
        <f>K85*1.14</f>
        <v>0.88372799999999996</v>
      </c>
      <c r="K85" s="267">
        <v>0.7752</v>
      </c>
      <c r="L85" s="268">
        <v>0.12000000000000011</v>
      </c>
    </row>
    <row r="86" spans="1:12" s="283" customFormat="1" ht="12.75" x14ac:dyDescent="0.2">
      <c r="A86" s="300" t="s">
        <v>33</v>
      </c>
      <c r="B86" s="230" t="s">
        <v>19</v>
      </c>
      <c r="C86" s="288">
        <f t="shared" si="26"/>
        <v>272.20121159363993</v>
      </c>
      <c r="D86" s="288">
        <f t="shared" si="27"/>
        <v>236.69670573359997</v>
      </c>
      <c r="E86" s="286">
        <f t="shared" si="28"/>
        <v>6.8400000000000058E-2</v>
      </c>
      <c r="F86" s="310">
        <f>G86*1.14</f>
        <v>252.55919555999992</v>
      </c>
      <c r="G86" s="308">
        <f>K86*1.0188</f>
        <v>221.54315399999996</v>
      </c>
      <c r="H86" s="289">
        <f>(G86-K86)/K86</f>
        <v>1.8799999999999883E-2</v>
      </c>
      <c r="I86" s="272"/>
      <c r="J86" s="305">
        <f>K86*1.14</f>
        <v>247.89869999999996</v>
      </c>
      <c r="K86" s="267">
        <v>217.45499999999998</v>
      </c>
      <c r="L86" s="268">
        <v>0.12000000000000011</v>
      </c>
    </row>
    <row r="87" spans="1:12" s="283" customFormat="1" ht="12.75" x14ac:dyDescent="0.2">
      <c r="A87" s="300" t="s">
        <v>34</v>
      </c>
      <c r="B87" s="230"/>
      <c r="C87" s="285"/>
      <c r="D87" s="285"/>
      <c r="E87" s="286"/>
      <c r="F87" s="310"/>
      <c r="G87" s="308"/>
      <c r="H87" s="289"/>
      <c r="I87" s="272"/>
      <c r="J87" s="290"/>
      <c r="K87" s="267"/>
      <c r="L87" s="268"/>
    </row>
    <row r="88" spans="1:12" s="283" customFormat="1" ht="12.75" x14ac:dyDescent="0.2">
      <c r="A88" s="300"/>
      <c r="B88" s="230"/>
      <c r="C88" s="285"/>
      <c r="D88" s="285"/>
      <c r="E88" s="286"/>
      <c r="F88" s="310"/>
      <c r="G88" s="308"/>
      <c r="H88" s="289"/>
      <c r="I88" s="272"/>
      <c r="J88" s="290"/>
      <c r="K88" s="267"/>
      <c r="L88" s="268"/>
    </row>
    <row r="89" spans="1:12" s="283" customFormat="1" ht="12.75" x14ac:dyDescent="0.2">
      <c r="A89" s="311" t="s">
        <v>35</v>
      </c>
      <c r="B89" s="230"/>
      <c r="C89" s="285"/>
      <c r="D89" s="285"/>
      <c r="E89" s="286"/>
      <c r="F89" s="310"/>
      <c r="G89" s="308"/>
      <c r="H89" s="289"/>
      <c r="I89" s="272"/>
      <c r="J89" s="290"/>
      <c r="K89" s="267"/>
      <c r="L89" s="268"/>
    </row>
    <row r="90" spans="1:12" s="283" customFormat="1" ht="12.75" x14ac:dyDescent="0.2">
      <c r="A90" s="300" t="s">
        <v>36</v>
      </c>
      <c r="B90" s="230"/>
      <c r="C90" s="285"/>
      <c r="D90" s="285"/>
      <c r="E90" s="286"/>
      <c r="F90" s="310"/>
      <c r="G90" s="308"/>
      <c r="H90" s="289"/>
      <c r="I90" s="272"/>
      <c r="J90" s="290"/>
      <c r="K90" s="267"/>
      <c r="L90" s="268"/>
    </row>
    <row r="91" spans="1:12" s="283" customFormat="1" ht="12.75" x14ac:dyDescent="0.2">
      <c r="A91" s="300" t="s">
        <v>32</v>
      </c>
      <c r="B91" s="230" t="s">
        <v>19</v>
      </c>
      <c r="C91" s="288">
        <f>D91*1.15</f>
        <v>770.2223808</v>
      </c>
      <c r="D91" s="288">
        <f>G91*1.0684</f>
        <v>669.75859200000002</v>
      </c>
      <c r="E91" s="286">
        <f>(D91-G91)/G91</f>
        <v>6.8400000000000044E-2</v>
      </c>
      <c r="F91" s="310">
        <f>G91*1.14</f>
        <v>714.64319999999998</v>
      </c>
      <c r="G91" s="308">
        <v>626.88</v>
      </c>
      <c r="H91" s="289">
        <f>(G91-K91)/K91</f>
        <v>1.0297335688888984E-2</v>
      </c>
      <c r="I91" s="272"/>
      <c r="J91" s="290">
        <f>K91*1.14</f>
        <v>707.35928399999978</v>
      </c>
      <c r="K91" s="267">
        <v>620.49059999999986</v>
      </c>
      <c r="L91" s="268">
        <v>7.6000000000000068E-2</v>
      </c>
    </row>
    <row r="92" spans="1:12" s="283" customFormat="1" ht="12.75" x14ac:dyDescent="0.2">
      <c r="A92" s="300" t="s">
        <v>37</v>
      </c>
      <c r="B92" s="230"/>
      <c r="C92" s="285"/>
      <c r="D92" s="285"/>
      <c r="E92" s="286"/>
      <c r="F92" s="310"/>
      <c r="G92" s="308"/>
      <c r="H92" s="289"/>
      <c r="I92" s="272"/>
      <c r="J92" s="290"/>
      <c r="K92" s="267"/>
      <c r="L92" s="268"/>
    </row>
    <row r="93" spans="1:12" s="283" customFormat="1" ht="12.75" x14ac:dyDescent="0.2">
      <c r="A93" s="300" t="s">
        <v>38</v>
      </c>
      <c r="B93" s="230" t="s">
        <v>19</v>
      </c>
      <c r="C93" s="288">
        <f>D93*1.15</f>
        <v>1.2356436651058078</v>
      </c>
      <c r="D93" s="288">
        <f>G93*1.0684</f>
        <v>1.0744727522659199</v>
      </c>
      <c r="E93" s="286">
        <f>(D93-G93)/G93</f>
        <v>6.8400000000000002E-2</v>
      </c>
      <c r="F93" s="310">
        <f>G93*1.14</f>
        <v>1.1464797244319997</v>
      </c>
      <c r="G93" s="308">
        <f>K93*1.0188</f>
        <v>1.0056839687999999</v>
      </c>
      <c r="H93" s="289">
        <f>(G93-K93)/K93</f>
        <v>1.8799999999999935E-2</v>
      </c>
      <c r="I93" s="272"/>
      <c r="J93" s="290">
        <f>K93*1.14</f>
        <v>1.1253236399999997</v>
      </c>
      <c r="K93" s="267">
        <v>0.98712599999999995</v>
      </c>
      <c r="L93" s="268">
        <v>7.4027023905762768E-2</v>
      </c>
    </row>
    <row r="94" spans="1:12" s="283" customFormat="1" ht="12.75" x14ac:dyDescent="0.2">
      <c r="A94" s="300" t="s">
        <v>39</v>
      </c>
      <c r="B94" s="230" t="s">
        <v>19</v>
      </c>
      <c r="C94" s="288">
        <f t="shared" ref="C94:C95" si="29">D94*1.15</f>
        <v>0.76672980859377582</v>
      </c>
      <c r="D94" s="288">
        <f t="shared" ref="D94:D95" si="30">G94*1.0684</f>
        <v>0.66672157269023991</v>
      </c>
      <c r="E94" s="286">
        <f t="shared" ref="E94:E95" si="31">(D94-G94)/G94</f>
        <v>6.8400000000000072E-2</v>
      </c>
      <c r="F94" s="310">
        <f>G94*1.14</f>
        <v>0.71140265150399984</v>
      </c>
      <c r="G94" s="308">
        <f>K94*1.0188</f>
        <v>0.62403741359999987</v>
      </c>
      <c r="H94" s="289">
        <f>(G94-K94)/K94</f>
        <v>1.8799999999999952E-2</v>
      </c>
      <c r="I94" s="272"/>
      <c r="J94" s="290">
        <f>K94*1.14</f>
        <v>0.69827507999999983</v>
      </c>
      <c r="K94" s="267">
        <v>0.6125219999999999</v>
      </c>
      <c r="L94" s="268">
        <v>7.9471431230225154E-2</v>
      </c>
    </row>
    <row r="95" spans="1:12" s="283" customFormat="1" ht="12.75" x14ac:dyDescent="0.2">
      <c r="A95" s="300" t="s">
        <v>40</v>
      </c>
      <c r="B95" s="230" t="s">
        <v>19</v>
      </c>
      <c r="C95" s="288">
        <f t="shared" si="29"/>
        <v>0.54340351965849587</v>
      </c>
      <c r="D95" s="288">
        <f t="shared" si="30"/>
        <v>0.47252479970303995</v>
      </c>
      <c r="E95" s="286">
        <f t="shared" si="31"/>
        <v>6.840000000000003E-2</v>
      </c>
      <c r="F95" s="310">
        <f>G95*1.14</f>
        <v>0.50419156838399992</v>
      </c>
      <c r="G95" s="308">
        <f>K95*1.0188</f>
        <v>0.44227330559999994</v>
      </c>
      <c r="H95" s="289">
        <f>(G95-K95)/K95</f>
        <v>1.8799999999999876E-2</v>
      </c>
      <c r="I95" s="272"/>
      <c r="J95" s="290">
        <f>K95*1.14</f>
        <v>0.49488767999999994</v>
      </c>
      <c r="K95" s="267">
        <v>0.434112</v>
      </c>
      <c r="L95" s="268">
        <v>7.6680672268907291E-2</v>
      </c>
    </row>
    <row r="96" spans="1:12" s="283" customFormat="1" ht="12.75" x14ac:dyDescent="0.2">
      <c r="A96" s="300"/>
      <c r="B96" s="230"/>
      <c r="C96" s="285"/>
      <c r="D96" s="285"/>
      <c r="E96" s="286"/>
      <c r="F96" s="310"/>
      <c r="G96" s="308"/>
      <c r="H96" s="289"/>
      <c r="I96" s="272"/>
      <c r="J96" s="290"/>
      <c r="K96" s="267"/>
      <c r="L96" s="268"/>
    </row>
    <row r="97" spans="1:68" s="283" customFormat="1" ht="12.75" x14ac:dyDescent="0.2">
      <c r="A97" s="300" t="s">
        <v>41</v>
      </c>
      <c r="B97" s="230"/>
      <c r="C97" s="285"/>
      <c r="D97" s="285"/>
      <c r="E97" s="286"/>
      <c r="F97" s="310"/>
      <c r="G97" s="308"/>
      <c r="H97" s="289"/>
      <c r="I97" s="272"/>
      <c r="J97" s="299"/>
      <c r="K97" s="267"/>
      <c r="L97" s="268"/>
    </row>
    <row r="98" spans="1:68" s="283" customFormat="1" ht="12.75" x14ac:dyDescent="0.2">
      <c r="A98" s="300" t="s">
        <v>38</v>
      </c>
      <c r="B98" s="230" t="s">
        <v>19</v>
      </c>
      <c r="C98" s="288">
        <f>D98*1.15</f>
        <v>4.3125965999999991</v>
      </c>
      <c r="D98" s="288">
        <f>G98*1.0684</f>
        <v>3.7500839999999998</v>
      </c>
      <c r="E98" s="286">
        <f>(D98-G98)/G98</f>
        <v>6.8399999999999989E-2</v>
      </c>
      <c r="F98" s="310">
        <f>G98*1.14</f>
        <v>4.0013999999999994</v>
      </c>
      <c r="G98" s="308">
        <v>3.51</v>
      </c>
      <c r="H98" s="289">
        <f>(G98-K98)/K98</f>
        <v>9.4909404659190011E-3</v>
      </c>
      <c r="I98" s="272"/>
      <c r="J98" s="290">
        <f>K98*1.14</f>
        <v>3.963779999999999</v>
      </c>
      <c r="K98" s="267">
        <v>3.4769999999999994</v>
      </c>
      <c r="L98" s="268">
        <v>7.4999999999999956E-2</v>
      </c>
    </row>
    <row r="99" spans="1:68" s="283" customFormat="1" ht="12.75" x14ac:dyDescent="0.2">
      <c r="A99" s="300" t="s">
        <v>39</v>
      </c>
      <c r="B99" s="230" t="s">
        <v>19</v>
      </c>
      <c r="C99" s="288">
        <f t="shared" ref="C99:C101" si="32">D99*1.15</f>
        <v>1.1426537999999999</v>
      </c>
      <c r="D99" s="288">
        <f t="shared" ref="D99:D101" si="33">G99*1.0684</f>
        <v>0.99361200000000005</v>
      </c>
      <c r="E99" s="286">
        <f t="shared" ref="E99:E101" si="34">(D99-G99)/G99</f>
        <v>6.8400000000000002E-2</v>
      </c>
      <c r="F99" s="310">
        <f>G99*1.14</f>
        <v>1.0602</v>
      </c>
      <c r="G99" s="308">
        <v>0.93</v>
      </c>
      <c r="H99" s="289">
        <f>(G99-K99)/K99</f>
        <v>1.126747698550974E-2</v>
      </c>
      <c r="I99" s="272"/>
      <c r="J99" s="290">
        <f>K99*1.14</f>
        <v>1.0483873199999998</v>
      </c>
      <c r="K99" s="267">
        <v>0.91963799999999984</v>
      </c>
      <c r="L99" s="268">
        <v>7.8467831907772512E-2</v>
      </c>
    </row>
    <row r="100" spans="1:68" s="283" customFormat="1" ht="12.75" x14ac:dyDescent="0.2">
      <c r="A100" s="300" t="s">
        <v>40</v>
      </c>
      <c r="B100" s="230" t="s">
        <v>19</v>
      </c>
      <c r="C100" s="288">
        <f t="shared" si="32"/>
        <v>0.90920839999999992</v>
      </c>
      <c r="D100" s="288">
        <f t="shared" si="33"/>
        <v>0.79061599999999999</v>
      </c>
      <c r="E100" s="286">
        <f t="shared" si="34"/>
        <v>6.8399999999999989E-2</v>
      </c>
      <c r="F100" s="310">
        <f>G100*1.14</f>
        <v>0.84359999999999991</v>
      </c>
      <c r="G100" s="308">
        <v>0.74</v>
      </c>
      <c r="H100" s="289">
        <f>(G100-K100)/K100</f>
        <v>0.4772935981282293</v>
      </c>
      <c r="I100" s="272"/>
      <c r="J100" s="290">
        <f>K100*1.14</f>
        <v>0.57104423999999987</v>
      </c>
      <c r="K100" s="267">
        <v>0.50091599999999992</v>
      </c>
      <c r="L100" s="268">
        <v>6.9640418752844768E-2</v>
      </c>
    </row>
    <row r="101" spans="1:68" s="283" customFormat="1" ht="12.75" x14ac:dyDescent="0.2">
      <c r="A101" s="300" t="s">
        <v>42</v>
      </c>
      <c r="B101" s="230" t="s">
        <v>19</v>
      </c>
      <c r="C101" s="288">
        <f t="shared" si="32"/>
        <v>91.28943799999999</v>
      </c>
      <c r="D101" s="288">
        <f t="shared" si="33"/>
        <v>79.38212</v>
      </c>
      <c r="E101" s="286">
        <f t="shared" si="34"/>
        <v>6.8400000000000044E-2</v>
      </c>
      <c r="F101" s="310">
        <f>G101*1.14</f>
        <v>84.701999999999984</v>
      </c>
      <c r="G101" s="308">
        <v>74.3</v>
      </c>
      <c r="H101" s="289">
        <f>(G101-K101)/K101</f>
        <v>1.0315278197042772E-2</v>
      </c>
      <c r="I101" s="272"/>
      <c r="J101" s="290">
        <f>K101*1.14</f>
        <v>83.837195999999992</v>
      </c>
      <c r="K101" s="267">
        <v>73.541399999999996</v>
      </c>
      <c r="L101" s="268">
        <v>7.6422260114710872E-2</v>
      </c>
    </row>
    <row r="102" spans="1:68" s="283" customFormat="1" ht="12.75" x14ac:dyDescent="0.2">
      <c r="A102" s="300"/>
      <c r="B102" s="230"/>
      <c r="C102" s="285"/>
      <c r="D102" s="285"/>
      <c r="E102" s="286"/>
      <c r="F102" s="310"/>
      <c r="G102" s="308"/>
      <c r="H102" s="289"/>
      <c r="I102" s="272"/>
      <c r="J102" s="299"/>
      <c r="K102" s="267"/>
      <c r="L102" s="268"/>
    </row>
    <row r="103" spans="1:68" s="337" customFormat="1" ht="12.75" x14ac:dyDescent="0.2">
      <c r="A103" s="338" t="s">
        <v>43</v>
      </c>
      <c r="B103" s="230"/>
      <c r="C103" s="284"/>
      <c r="D103" s="284"/>
      <c r="E103" s="339"/>
      <c r="F103" s="310"/>
      <c r="G103" s="308"/>
      <c r="H103" s="289"/>
      <c r="I103" s="272"/>
      <c r="J103" s="299"/>
      <c r="K103" s="305"/>
      <c r="L103" s="340"/>
    </row>
    <row r="104" spans="1:68" s="318" customFormat="1" ht="12.75" x14ac:dyDescent="0.2">
      <c r="A104" s="319" t="s">
        <v>44</v>
      </c>
      <c r="B104" s="320" t="s">
        <v>45</v>
      </c>
      <c r="C104" s="321"/>
      <c r="D104" s="341">
        <v>0.24</v>
      </c>
      <c r="E104" s="332"/>
      <c r="F104" s="323"/>
      <c r="G104" s="341">
        <v>0.24</v>
      </c>
      <c r="H104" s="325"/>
      <c r="I104" s="326"/>
      <c r="J104" s="327"/>
      <c r="K104" s="341">
        <v>0.24</v>
      </c>
      <c r="L104" s="329"/>
    </row>
    <row r="105" spans="1:68" s="318" customFormat="1" ht="12.75" x14ac:dyDescent="0.2">
      <c r="A105" s="319" t="s">
        <v>46</v>
      </c>
      <c r="B105" s="320" t="s">
        <v>45</v>
      </c>
      <c r="C105" s="321"/>
      <c r="D105" s="341">
        <v>0.12</v>
      </c>
      <c r="E105" s="332"/>
      <c r="F105" s="323"/>
      <c r="G105" s="341">
        <v>0.12</v>
      </c>
      <c r="H105" s="325"/>
      <c r="I105" s="326"/>
      <c r="J105" s="327"/>
      <c r="K105" s="341">
        <v>0.12</v>
      </c>
      <c r="L105" s="329"/>
    </row>
    <row r="106" spans="1:68" x14ac:dyDescent="0.2">
      <c r="A106" s="342"/>
      <c r="B106" s="271"/>
      <c r="C106" s="259"/>
      <c r="D106" s="259"/>
      <c r="E106" s="330"/>
      <c r="F106" s="343"/>
      <c r="G106" s="316"/>
      <c r="H106" s="170"/>
      <c r="I106" s="272"/>
      <c r="J106" s="344"/>
      <c r="K106" s="181"/>
      <c r="L106" s="261"/>
    </row>
    <row r="107" spans="1:68" s="283" customFormat="1" ht="12.75" x14ac:dyDescent="0.2">
      <c r="A107" s="306"/>
      <c r="B107" s="271"/>
      <c r="C107" s="285"/>
      <c r="D107" s="285"/>
      <c r="E107" s="286"/>
      <c r="F107" s="264"/>
      <c r="G107" s="308"/>
      <c r="H107" s="289"/>
      <c r="I107" s="272"/>
      <c r="J107" s="239"/>
      <c r="K107" s="267"/>
      <c r="L107" s="26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248"/>
      <c r="AL107" s="248"/>
      <c r="AM107" s="248"/>
      <c r="AN107" s="248"/>
      <c r="AO107" s="248"/>
      <c r="AP107" s="248"/>
      <c r="AQ107" s="248"/>
      <c r="AR107" s="248"/>
      <c r="AS107" s="248"/>
      <c r="AT107" s="248"/>
      <c r="AU107" s="248"/>
      <c r="AV107" s="248"/>
      <c r="AW107" s="248"/>
      <c r="AX107" s="248"/>
      <c r="AY107" s="248"/>
      <c r="AZ107" s="248"/>
      <c r="BA107" s="248"/>
      <c r="BB107" s="248"/>
      <c r="BC107" s="248"/>
      <c r="BD107" s="248"/>
      <c r="BE107" s="248"/>
      <c r="BF107" s="248"/>
      <c r="BG107" s="248"/>
      <c r="BH107" s="248"/>
      <c r="BI107" s="248"/>
      <c r="BJ107" s="248"/>
      <c r="BK107" s="248"/>
      <c r="BL107" s="248"/>
      <c r="BM107" s="248"/>
      <c r="BN107" s="248"/>
      <c r="BO107" s="248"/>
      <c r="BP107" s="248"/>
    </row>
    <row r="108" spans="1:68" s="283" customFormat="1" ht="12.75" x14ac:dyDescent="0.2">
      <c r="A108" s="345" t="s">
        <v>87</v>
      </c>
      <c r="B108" s="307"/>
      <c r="C108" s="285"/>
      <c r="D108" s="285"/>
      <c r="E108" s="286"/>
      <c r="F108" s="264"/>
      <c r="G108" s="308"/>
      <c r="H108" s="289"/>
      <c r="I108" s="272"/>
      <c r="J108" s="239"/>
      <c r="K108" s="267"/>
      <c r="L108" s="268"/>
    </row>
    <row r="109" spans="1:68" s="283" customFormat="1" ht="12.75" x14ac:dyDescent="0.2">
      <c r="A109" s="345" t="s">
        <v>88</v>
      </c>
      <c r="B109" s="307"/>
      <c r="C109" s="285"/>
      <c r="D109" s="285"/>
      <c r="E109" s="286"/>
      <c r="F109" s="264"/>
      <c r="G109" s="308"/>
      <c r="H109" s="289"/>
      <c r="I109" s="272"/>
      <c r="J109" s="239"/>
      <c r="K109" s="267"/>
      <c r="L109" s="268"/>
    </row>
    <row r="110" spans="1:68" s="283" customFormat="1" ht="12.75" x14ac:dyDescent="0.2">
      <c r="A110" s="306" t="s">
        <v>89</v>
      </c>
      <c r="B110" s="307" t="s">
        <v>19</v>
      </c>
      <c r="C110" s="288">
        <f>D110*1.15</f>
        <v>261.86205640000003</v>
      </c>
      <c r="D110" s="288">
        <f t="shared" ref="D110:D120" si="35">G110*1.055</f>
        <v>227.70613600000004</v>
      </c>
      <c r="E110" s="286">
        <f>(D110-G110)/G110</f>
        <v>5.4999999999999993E-2</v>
      </c>
      <c r="F110" s="264">
        <f>G110*1.14</f>
        <v>246.05212800000004</v>
      </c>
      <c r="G110" s="308">
        <f t="shared" ref="G110:G120" si="36">K110*1.12</f>
        <v>215.83520000000004</v>
      </c>
      <c r="H110" s="289">
        <v>0.12</v>
      </c>
      <c r="I110" s="272"/>
      <c r="J110" s="239">
        <f>K110*1.14</f>
        <v>219.68939999999998</v>
      </c>
      <c r="K110" s="267">
        <v>192.71</v>
      </c>
      <c r="L110" s="346">
        <v>7.4999999999999956E-2</v>
      </c>
    </row>
    <row r="111" spans="1:68" s="283" customFormat="1" ht="12.75" x14ac:dyDescent="0.2">
      <c r="A111" s="306" t="s">
        <v>90</v>
      </c>
      <c r="B111" s="307" t="s">
        <v>19</v>
      </c>
      <c r="C111" s="288">
        <f t="shared" ref="C111:C120" si="37">D111*1.15</f>
        <v>261.86205640000003</v>
      </c>
      <c r="D111" s="288">
        <f t="shared" si="35"/>
        <v>227.70613600000004</v>
      </c>
      <c r="E111" s="286">
        <f t="shared" ref="E111:E120" si="38">(D111-G111)/G111</f>
        <v>5.4999999999999993E-2</v>
      </c>
      <c r="F111" s="264">
        <f t="shared" ref="F111:F119" si="39">G111*1.14</f>
        <v>246.05212800000004</v>
      </c>
      <c r="G111" s="308">
        <f t="shared" si="36"/>
        <v>215.83520000000004</v>
      </c>
      <c r="H111" s="289">
        <v>0.12</v>
      </c>
      <c r="I111" s="272"/>
      <c r="J111" s="239">
        <f>K111*1.14</f>
        <v>219.68939999999998</v>
      </c>
      <c r="K111" s="267">
        <v>192.71</v>
      </c>
      <c r="L111" s="346">
        <v>7.4999999999999956E-2</v>
      </c>
    </row>
    <row r="112" spans="1:68" s="283" customFormat="1" ht="12.75" x14ac:dyDescent="0.2">
      <c r="A112" s="345" t="s">
        <v>575</v>
      </c>
      <c r="B112" s="307" t="s">
        <v>19</v>
      </c>
      <c r="C112" s="288">
        <f t="shared" si="37"/>
        <v>1402.0256427492131</v>
      </c>
      <c r="D112" s="288">
        <f t="shared" si="35"/>
        <v>1219.1527328254028</v>
      </c>
      <c r="E112" s="286">
        <f t="shared" si="38"/>
        <v>5.5000000000000028E-2</v>
      </c>
      <c r="F112" s="264">
        <f t="shared" si="39"/>
        <v>1317.3783084558854</v>
      </c>
      <c r="G112" s="308">
        <f t="shared" si="36"/>
        <v>1155.5950074174434</v>
      </c>
      <c r="H112" s="289">
        <v>0.12</v>
      </c>
      <c r="I112" s="272"/>
      <c r="J112" s="239">
        <f>K112*1.14</f>
        <v>1176.2306325498973</v>
      </c>
      <c r="K112" s="267">
        <v>1031.7812566227171</v>
      </c>
      <c r="L112" s="346">
        <v>7.4999999999999956E-2</v>
      </c>
    </row>
    <row r="113" spans="1:12" s="283" customFormat="1" ht="12.75" x14ac:dyDescent="0.2">
      <c r="A113" s="306" t="s">
        <v>92</v>
      </c>
      <c r="B113" s="307" t="s">
        <v>19</v>
      </c>
      <c r="C113" s="288">
        <f t="shared" si="37"/>
        <v>3142.3510052662696</v>
      </c>
      <c r="D113" s="288">
        <f t="shared" si="35"/>
        <v>2732.4791350141477</v>
      </c>
      <c r="E113" s="286">
        <f t="shared" si="38"/>
        <v>5.4999999999999882E-2</v>
      </c>
      <c r="F113" s="264">
        <f t="shared" si="39"/>
        <v>2952.6314823849557</v>
      </c>
      <c r="G113" s="308">
        <f t="shared" si="36"/>
        <v>2590.0276161271545</v>
      </c>
      <c r="H113" s="289">
        <v>0.12</v>
      </c>
      <c r="I113" s="272"/>
      <c r="J113" s="239">
        <f t="shared" ref="J113:J120" si="40">K113*1.14</f>
        <v>2636.2781092722821</v>
      </c>
      <c r="K113" s="267">
        <v>2312.5246572563879</v>
      </c>
      <c r="L113" s="346">
        <v>7.4999999999999956E-2</v>
      </c>
    </row>
    <row r="114" spans="1:12" s="283" customFormat="1" ht="12.75" x14ac:dyDescent="0.2">
      <c r="A114" s="306" t="s">
        <v>93</v>
      </c>
      <c r="B114" s="307" t="s">
        <v>19</v>
      </c>
      <c r="C114" s="288">
        <f t="shared" si="37"/>
        <v>3142.3510052662696</v>
      </c>
      <c r="D114" s="288">
        <f t="shared" si="35"/>
        <v>2732.4791350141477</v>
      </c>
      <c r="E114" s="286">
        <f t="shared" si="38"/>
        <v>5.4999999999999882E-2</v>
      </c>
      <c r="F114" s="264">
        <f t="shared" si="39"/>
        <v>2952.6314823849557</v>
      </c>
      <c r="G114" s="308">
        <f t="shared" si="36"/>
        <v>2590.0276161271545</v>
      </c>
      <c r="H114" s="289">
        <v>0.12</v>
      </c>
      <c r="I114" s="272"/>
      <c r="J114" s="239">
        <f t="shared" si="40"/>
        <v>2636.2781092722821</v>
      </c>
      <c r="K114" s="267">
        <v>2312.5246572563879</v>
      </c>
      <c r="L114" s="346">
        <v>7.4999999999999956E-2</v>
      </c>
    </row>
    <row r="115" spans="1:12" s="283" customFormat="1" ht="12.75" x14ac:dyDescent="0.2">
      <c r="A115" s="345" t="s">
        <v>575</v>
      </c>
      <c r="B115" s="307" t="s">
        <v>19</v>
      </c>
      <c r="C115" s="288">
        <f t="shared" si="37"/>
        <v>1402.0256427492131</v>
      </c>
      <c r="D115" s="288">
        <f t="shared" si="35"/>
        <v>1219.1527328254028</v>
      </c>
      <c r="E115" s="286">
        <f t="shared" si="38"/>
        <v>5.5000000000000028E-2</v>
      </c>
      <c r="F115" s="264">
        <f t="shared" si="39"/>
        <v>1317.3783084558854</v>
      </c>
      <c r="G115" s="308">
        <f t="shared" si="36"/>
        <v>1155.5950074174434</v>
      </c>
      <c r="H115" s="289">
        <v>0.12</v>
      </c>
      <c r="I115" s="272"/>
      <c r="J115" s="239">
        <f t="shared" si="40"/>
        <v>1176.2306325498973</v>
      </c>
      <c r="K115" s="267">
        <v>1031.7812566227171</v>
      </c>
      <c r="L115" s="346">
        <v>7.4999999999999956E-2</v>
      </c>
    </row>
    <row r="116" spans="1:12" s="283" customFormat="1" ht="12.75" x14ac:dyDescent="0.2">
      <c r="A116" s="306" t="s">
        <v>94</v>
      </c>
      <c r="B116" s="307" t="s">
        <v>19</v>
      </c>
      <c r="C116" s="288">
        <f t="shared" si="37"/>
        <v>3142.3510052662696</v>
      </c>
      <c r="D116" s="288">
        <f t="shared" si="35"/>
        <v>2732.4791350141477</v>
      </c>
      <c r="E116" s="286">
        <f t="shared" si="38"/>
        <v>5.4999999999999882E-2</v>
      </c>
      <c r="F116" s="264">
        <f t="shared" si="39"/>
        <v>2952.6314823849557</v>
      </c>
      <c r="G116" s="308">
        <f t="shared" si="36"/>
        <v>2590.0276161271545</v>
      </c>
      <c r="H116" s="289">
        <v>0.12</v>
      </c>
      <c r="I116" s="272"/>
      <c r="J116" s="239">
        <f t="shared" si="40"/>
        <v>2636.2781092722821</v>
      </c>
      <c r="K116" s="267">
        <v>2312.5246572563879</v>
      </c>
      <c r="L116" s="346">
        <v>7.4999999999999956E-2</v>
      </c>
    </row>
    <row r="117" spans="1:12" s="283" customFormat="1" ht="12.75" x14ac:dyDescent="0.2">
      <c r="A117" s="345" t="s">
        <v>575</v>
      </c>
      <c r="B117" s="307" t="s">
        <v>19</v>
      </c>
      <c r="C117" s="288">
        <f t="shared" si="37"/>
        <v>1402.0256427492131</v>
      </c>
      <c r="D117" s="288">
        <f t="shared" si="35"/>
        <v>1219.1527328254028</v>
      </c>
      <c r="E117" s="286">
        <f t="shared" si="38"/>
        <v>5.5000000000000028E-2</v>
      </c>
      <c r="F117" s="264">
        <f t="shared" si="39"/>
        <v>1317.3783084558854</v>
      </c>
      <c r="G117" s="308">
        <f t="shared" si="36"/>
        <v>1155.5950074174434</v>
      </c>
      <c r="H117" s="289">
        <v>0.12</v>
      </c>
      <c r="I117" s="272"/>
      <c r="J117" s="239">
        <f t="shared" si="40"/>
        <v>1176.2306325498973</v>
      </c>
      <c r="K117" s="267">
        <v>1031.7812566227171</v>
      </c>
      <c r="L117" s="346">
        <v>7.4999999999999956E-2</v>
      </c>
    </row>
    <row r="118" spans="1:12" s="283" customFormat="1" ht="12.75" x14ac:dyDescent="0.2">
      <c r="A118" s="306" t="s">
        <v>95</v>
      </c>
      <c r="B118" s="307" t="s">
        <v>19</v>
      </c>
      <c r="C118" s="288">
        <f t="shared" si="37"/>
        <v>3142.3510052662696</v>
      </c>
      <c r="D118" s="288">
        <f t="shared" si="35"/>
        <v>2732.4791350141477</v>
      </c>
      <c r="E118" s="286">
        <f t="shared" si="38"/>
        <v>5.4999999999999882E-2</v>
      </c>
      <c r="F118" s="264">
        <f t="shared" si="39"/>
        <v>2952.6314823849557</v>
      </c>
      <c r="G118" s="308">
        <f t="shared" si="36"/>
        <v>2590.0276161271545</v>
      </c>
      <c r="H118" s="289">
        <v>0.12</v>
      </c>
      <c r="I118" s="272"/>
      <c r="J118" s="239">
        <f t="shared" si="40"/>
        <v>2636.2781092722821</v>
      </c>
      <c r="K118" s="267">
        <v>2312.5246572563879</v>
      </c>
      <c r="L118" s="346">
        <v>7.4999999999999956E-2</v>
      </c>
    </row>
    <row r="119" spans="1:12" s="283" customFormat="1" ht="12.75" x14ac:dyDescent="0.2">
      <c r="A119" s="345" t="s">
        <v>575</v>
      </c>
      <c r="B119" s="307" t="s">
        <v>19</v>
      </c>
      <c r="C119" s="288">
        <f t="shared" si="37"/>
        <v>1402.0256427492131</v>
      </c>
      <c r="D119" s="288">
        <f t="shared" si="35"/>
        <v>1219.1527328254028</v>
      </c>
      <c r="E119" s="286">
        <f t="shared" si="38"/>
        <v>5.5000000000000028E-2</v>
      </c>
      <c r="F119" s="264">
        <f t="shared" si="39"/>
        <v>1317.3783084558854</v>
      </c>
      <c r="G119" s="308">
        <f t="shared" si="36"/>
        <v>1155.5950074174434</v>
      </c>
      <c r="H119" s="289">
        <v>0.12</v>
      </c>
      <c r="I119" s="272"/>
      <c r="J119" s="239">
        <f t="shared" si="40"/>
        <v>1176.2306325498973</v>
      </c>
      <c r="K119" s="267">
        <v>1031.7812566227171</v>
      </c>
      <c r="L119" s="346">
        <v>7.4999999999999956E-2</v>
      </c>
    </row>
    <row r="120" spans="1:12" s="283" customFormat="1" ht="12.75" x14ac:dyDescent="0.2">
      <c r="A120" s="306" t="s">
        <v>96</v>
      </c>
      <c r="B120" s="307" t="s">
        <v>19</v>
      </c>
      <c r="C120" s="288">
        <f t="shared" si="37"/>
        <v>3142.3446767999999</v>
      </c>
      <c r="D120" s="288">
        <f t="shared" si="35"/>
        <v>2732.4736320000002</v>
      </c>
      <c r="E120" s="286">
        <f t="shared" si="38"/>
        <v>5.4999999999999952E-2</v>
      </c>
      <c r="F120" s="264">
        <f>G120*1.14</f>
        <v>2952.625536</v>
      </c>
      <c r="G120" s="308">
        <f t="shared" si="36"/>
        <v>2590.0224000000003</v>
      </c>
      <c r="H120" s="289">
        <v>0.12</v>
      </c>
      <c r="I120" s="272"/>
      <c r="J120" s="239">
        <f t="shared" si="40"/>
        <v>2636.2727999999997</v>
      </c>
      <c r="K120" s="267">
        <v>2312.52</v>
      </c>
      <c r="L120" s="346">
        <v>7.4999999999999956E-2</v>
      </c>
    </row>
    <row r="121" spans="1:12" s="283" customFormat="1" ht="12.75" x14ac:dyDescent="0.2">
      <c r="A121" s="345" t="s">
        <v>97</v>
      </c>
      <c r="B121" s="307"/>
      <c r="C121" s="285"/>
      <c r="D121" s="285"/>
      <c r="E121" s="286"/>
      <c r="F121" s="264"/>
      <c r="G121" s="308"/>
      <c r="H121" s="289"/>
      <c r="I121" s="272"/>
      <c r="J121" s="239"/>
      <c r="K121" s="267"/>
      <c r="L121" s="346"/>
    </row>
    <row r="122" spans="1:12" s="283" customFormat="1" ht="12.75" x14ac:dyDescent="0.2">
      <c r="A122" s="306" t="s">
        <v>98</v>
      </c>
      <c r="B122" s="307"/>
      <c r="C122" s="285"/>
      <c r="D122" s="285"/>
      <c r="E122" s="286"/>
      <c r="F122" s="264"/>
      <c r="G122" s="308"/>
      <c r="H122" s="289"/>
      <c r="I122" s="272"/>
      <c r="J122" s="239"/>
      <c r="K122" s="267"/>
      <c r="L122" s="346"/>
    </row>
    <row r="123" spans="1:12" s="283" customFormat="1" ht="12.75" x14ac:dyDescent="0.2">
      <c r="A123" s="306" t="s">
        <v>99</v>
      </c>
      <c r="B123" s="307"/>
      <c r="C123" s="285"/>
      <c r="D123" s="285"/>
      <c r="E123" s="286"/>
      <c r="F123" s="264"/>
      <c r="G123" s="308"/>
      <c r="H123" s="289"/>
      <c r="I123" s="272"/>
      <c r="J123" s="239"/>
      <c r="K123" s="267"/>
      <c r="L123" s="346"/>
    </row>
    <row r="124" spans="1:12" s="283" customFormat="1" ht="12.75" x14ac:dyDescent="0.2">
      <c r="A124" s="306" t="s">
        <v>100</v>
      </c>
      <c r="B124" s="307"/>
      <c r="C124" s="285"/>
      <c r="D124" s="285"/>
      <c r="E124" s="286"/>
      <c r="F124" s="264"/>
      <c r="G124" s="308"/>
      <c r="H124" s="289"/>
      <c r="I124" s="272"/>
      <c r="J124" s="239"/>
      <c r="K124" s="267"/>
      <c r="L124" s="346"/>
    </row>
    <row r="125" spans="1:12" s="283" customFormat="1" ht="12.75" x14ac:dyDescent="0.2">
      <c r="A125" s="306" t="s">
        <v>574</v>
      </c>
      <c r="B125" s="307" t="s">
        <v>19</v>
      </c>
      <c r="C125" s="288">
        <f>D125*1.15</f>
        <v>5312.8093577767604</v>
      </c>
      <c r="D125" s="288">
        <f>G125*1.055</f>
        <v>4619.8342241537048</v>
      </c>
      <c r="E125" s="286">
        <f>(D125-G125)/G125</f>
        <v>5.4999999999999931E-2</v>
      </c>
      <c r="F125" s="264">
        <f>G125*1.14</f>
        <v>4992.0483559575578</v>
      </c>
      <c r="G125" s="308">
        <f>K125*1.12</f>
        <v>4378.9897859276825</v>
      </c>
      <c r="H125" s="289">
        <v>0.12</v>
      </c>
      <c r="I125" s="272"/>
      <c r="J125" s="239">
        <v>4457.1860321049617</v>
      </c>
      <c r="K125" s="267">
        <v>3909.8123088640018</v>
      </c>
      <c r="L125" s="346">
        <v>7.5001442787314243E-2</v>
      </c>
    </row>
    <row r="126" spans="1:12" s="283" customFormat="1" ht="12.75" x14ac:dyDescent="0.2">
      <c r="A126" s="306" t="s">
        <v>102</v>
      </c>
      <c r="B126" s="307" t="s">
        <v>19</v>
      </c>
      <c r="C126" s="288">
        <f>D126*1.15</f>
        <v>3910.1283824758852</v>
      </c>
      <c r="D126" s="288">
        <f>G126*1.055</f>
        <v>3400.1116369355527</v>
      </c>
      <c r="E126" s="286">
        <f>(D126-G126)/G126</f>
        <v>5.4999999999999986E-2</v>
      </c>
      <c r="F126" s="264">
        <f>G126*1.14</f>
        <v>3674.0542806696967</v>
      </c>
      <c r="G126" s="308">
        <f>K126*1.12</f>
        <v>3222.8546321664007</v>
      </c>
      <c r="H126" s="289">
        <v>0.12</v>
      </c>
      <c r="I126" s="272"/>
      <c r="J126" s="239">
        <v>3280.4056077408004</v>
      </c>
      <c r="K126" s="267">
        <v>2877.5487787200004</v>
      </c>
      <c r="L126" s="346">
        <v>7.5000035307025481E-2</v>
      </c>
    </row>
    <row r="127" spans="1:12" s="283" customFormat="1" ht="12.75" x14ac:dyDescent="0.2">
      <c r="A127" s="306" t="s">
        <v>571</v>
      </c>
      <c r="B127" s="307"/>
      <c r="C127" s="285"/>
      <c r="D127" s="285"/>
      <c r="E127" s="286"/>
      <c r="F127" s="264"/>
      <c r="G127" s="308"/>
      <c r="H127" s="289"/>
      <c r="I127" s="272"/>
      <c r="J127" s="239"/>
      <c r="K127" s="267"/>
      <c r="L127" s="346"/>
    </row>
    <row r="128" spans="1:12" s="283" customFormat="1" ht="12.75" x14ac:dyDescent="0.2">
      <c r="A128" s="345" t="s">
        <v>103</v>
      </c>
      <c r="B128" s="307"/>
      <c r="C128" s="285"/>
      <c r="D128" s="285"/>
      <c r="E128" s="286"/>
      <c r="F128" s="264"/>
      <c r="G128" s="308"/>
      <c r="H128" s="289"/>
      <c r="I128" s="272"/>
      <c r="J128" s="239"/>
      <c r="K128" s="267"/>
      <c r="L128" s="346"/>
    </row>
    <row r="129" spans="1:12" s="283" customFormat="1" ht="12.75" x14ac:dyDescent="0.2">
      <c r="A129" s="306" t="s">
        <v>104</v>
      </c>
      <c r="B129" s="307" t="s">
        <v>19</v>
      </c>
      <c r="C129" s="288">
        <f>D129*1.15</f>
        <v>466.49297804709585</v>
      </c>
      <c r="D129" s="288">
        <f>G129*1.055</f>
        <v>405.6460678670399</v>
      </c>
      <c r="E129" s="286">
        <f>(D129-G129)/G129</f>
        <v>5.4999999999999889E-2</v>
      </c>
      <c r="F129" s="264">
        <f>G129*1.14</f>
        <v>438.3284524819199</v>
      </c>
      <c r="G129" s="308">
        <f>K129*1.12</f>
        <v>384.49864252799995</v>
      </c>
      <c r="H129" s="289">
        <v>0.12</v>
      </c>
      <c r="I129" s="272"/>
      <c r="J129" s="239">
        <v>391.36468971599993</v>
      </c>
      <c r="K129" s="267">
        <v>343.30235939999994</v>
      </c>
      <c r="L129" s="346">
        <v>7.4999999999999956E-2</v>
      </c>
    </row>
    <row r="130" spans="1:12" s="283" customFormat="1" ht="12.75" x14ac:dyDescent="0.2">
      <c r="A130" s="306" t="s">
        <v>105</v>
      </c>
      <c r="B130" s="307" t="s">
        <v>19</v>
      </c>
      <c r="C130" s="288">
        <f>D130*1.15</f>
        <v>411.49412009999992</v>
      </c>
      <c r="D130" s="288">
        <f>G130*1.055</f>
        <v>357.82097399999998</v>
      </c>
      <c r="E130" s="286">
        <f>(D130-G130)/G130</f>
        <v>5.4999999999999861E-2</v>
      </c>
      <c r="F130" s="264">
        <f>G130*1.14</f>
        <v>386.65015199999999</v>
      </c>
      <c r="G130" s="308">
        <f>K130*1.12</f>
        <v>339.16680000000002</v>
      </c>
      <c r="H130" s="289">
        <v>0.12</v>
      </c>
      <c r="I130" s="272"/>
      <c r="J130" s="239">
        <v>345.22334999999998</v>
      </c>
      <c r="K130" s="267">
        <v>302.82749999999999</v>
      </c>
      <c r="L130" s="346">
        <v>7.4999999999999956E-2</v>
      </c>
    </row>
    <row r="131" spans="1:12" s="283" customFormat="1" ht="12.75" x14ac:dyDescent="0.2">
      <c r="A131" s="306" t="s">
        <v>106</v>
      </c>
      <c r="B131" s="307" t="s">
        <v>19</v>
      </c>
      <c r="C131" s="285"/>
      <c r="D131" s="285"/>
      <c r="E131" s="286"/>
      <c r="F131" s="264"/>
      <c r="G131" s="308"/>
      <c r="H131" s="289"/>
      <c r="I131" s="272"/>
      <c r="J131" s="239"/>
      <c r="K131" s="267"/>
      <c r="L131" s="346"/>
    </row>
    <row r="132" spans="1:12" s="283" customFormat="1" ht="12.75" x14ac:dyDescent="0.2">
      <c r="A132" s="306" t="s">
        <v>107</v>
      </c>
      <c r="B132" s="307" t="s">
        <v>19</v>
      </c>
      <c r="C132" s="288">
        <f>D132*1.15</f>
        <v>3453.1616618799999</v>
      </c>
      <c r="D132" s="288">
        <f>G132*1.055</f>
        <v>3002.7492712000003</v>
      </c>
      <c r="E132" s="286">
        <f>(D132-G132)/G132</f>
        <v>5.4999999999999924E-2</v>
      </c>
      <c r="F132" s="264">
        <f>G132*1.14</f>
        <v>3244.6769376000002</v>
      </c>
      <c r="G132" s="308">
        <f>K132*1.12</f>
        <v>2846.2078400000005</v>
      </c>
      <c r="H132" s="289">
        <v>0.12</v>
      </c>
      <c r="I132" s="272"/>
      <c r="J132" s="239">
        <v>2897.03298</v>
      </c>
      <c r="K132" s="267">
        <v>2541.2570000000001</v>
      </c>
      <c r="L132" s="346">
        <v>7.5000159559822643E-2</v>
      </c>
    </row>
    <row r="133" spans="1:12" s="283" customFormat="1" ht="12.75" x14ac:dyDescent="0.2">
      <c r="A133" s="306"/>
      <c r="B133" s="307"/>
      <c r="C133" s="285"/>
      <c r="D133" s="285"/>
      <c r="E133" s="286"/>
      <c r="F133" s="264"/>
      <c r="G133" s="308"/>
      <c r="H133" s="289"/>
      <c r="I133" s="272"/>
      <c r="J133" s="239"/>
      <c r="K133" s="267"/>
      <c r="L133" s="268"/>
    </row>
    <row r="134" spans="1:12" s="283" customFormat="1" ht="12.75" x14ac:dyDescent="0.2">
      <c r="A134" s="306"/>
      <c r="B134" s="271"/>
      <c r="C134" s="285"/>
      <c r="D134" s="285"/>
      <c r="E134" s="286"/>
      <c r="F134" s="264"/>
      <c r="G134" s="308"/>
      <c r="H134" s="289"/>
      <c r="I134" s="272"/>
      <c r="J134" s="239"/>
      <c r="K134" s="267"/>
      <c r="L134" s="268"/>
    </row>
    <row r="135" spans="1:12" s="283" customFormat="1" ht="12.75" x14ac:dyDescent="0.2">
      <c r="A135" s="309" t="s">
        <v>221</v>
      </c>
      <c r="B135" s="230"/>
      <c r="C135" s="285"/>
      <c r="D135" s="285"/>
      <c r="E135" s="286"/>
      <c r="F135" s="347"/>
      <c r="G135" s="347"/>
      <c r="H135" s="301"/>
      <c r="I135" s="272"/>
      <c r="J135" s="239"/>
      <c r="K135" s="267"/>
      <c r="L135" s="268"/>
    </row>
    <row r="136" spans="1:12" s="283" customFormat="1" ht="12.75" x14ac:dyDescent="0.2">
      <c r="A136" s="300" t="s">
        <v>222</v>
      </c>
      <c r="B136" s="230" t="s">
        <v>19</v>
      </c>
      <c r="C136" s="288">
        <f>D136*1.15</f>
        <v>13.4823012875</v>
      </c>
      <c r="D136" s="288">
        <f>G136*1.09</f>
        <v>11.723740250000001</v>
      </c>
      <c r="E136" s="292">
        <f>(D136-G136)/G136</f>
        <v>9.0000000000000052E-2</v>
      </c>
      <c r="F136" s="310">
        <f>G136*1.14</f>
        <v>12.261526499999999</v>
      </c>
      <c r="G136" s="308">
        <f>K136*1.055</f>
        <v>10.755725</v>
      </c>
      <c r="H136" s="301">
        <v>5.5E-2</v>
      </c>
      <c r="I136" s="272"/>
      <c r="J136" s="239">
        <v>11.622299999999999</v>
      </c>
      <c r="K136" s="267">
        <v>10.195</v>
      </c>
      <c r="L136" s="268">
        <v>1.9499999999999851E-2</v>
      </c>
    </row>
    <row r="137" spans="1:12" s="283" customFormat="1" ht="12.75" x14ac:dyDescent="0.2">
      <c r="A137" s="300" t="s">
        <v>223</v>
      </c>
      <c r="B137" s="230" t="s">
        <v>19</v>
      </c>
      <c r="C137" s="288">
        <f t="shared" ref="C137:C146" si="41">D137*1.15</f>
        <v>6.7444567499999994</v>
      </c>
      <c r="D137" s="288">
        <f>G137*1.09</f>
        <v>5.8647450000000001</v>
      </c>
      <c r="E137" s="292">
        <f t="shared" ref="E137:E146" si="42">(D137-G137)/G137</f>
        <v>9.0000000000000094E-2</v>
      </c>
      <c r="F137" s="310">
        <f>G137*1.14</f>
        <v>6.1337699999999993</v>
      </c>
      <c r="G137" s="308">
        <f>K137*1.055</f>
        <v>5.3804999999999996</v>
      </c>
      <c r="H137" s="301">
        <v>5.5E-2</v>
      </c>
      <c r="I137" s="272"/>
      <c r="J137" s="239">
        <v>5.8139999999999992</v>
      </c>
      <c r="K137" s="267">
        <v>5.0999999999999996</v>
      </c>
      <c r="L137" s="268">
        <v>1.9999999999999796E-2</v>
      </c>
    </row>
    <row r="138" spans="1:12" s="283" customFormat="1" ht="12.75" x14ac:dyDescent="0.2">
      <c r="A138" s="300"/>
      <c r="B138" s="230"/>
      <c r="C138" s="288"/>
      <c r="D138" s="288"/>
      <c r="E138" s="292"/>
      <c r="F138" s="310"/>
      <c r="G138" s="308"/>
      <c r="H138" s="289"/>
      <c r="I138" s="272"/>
      <c r="J138" s="239"/>
      <c r="K138" s="267"/>
      <c r="L138" s="268"/>
    </row>
    <row r="139" spans="1:12" s="283" customFormat="1" ht="12.75" x14ac:dyDescent="0.2">
      <c r="A139" s="309" t="s">
        <v>224</v>
      </c>
      <c r="B139" s="230"/>
      <c r="C139" s="288"/>
      <c r="D139" s="288"/>
      <c r="E139" s="292"/>
      <c r="F139" s="310"/>
      <c r="G139" s="308"/>
      <c r="H139" s="348"/>
      <c r="I139" s="272"/>
      <c r="J139" s="239"/>
      <c r="K139" s="267"/>
      <c r="L139" s="268"/>
    </row>
    <row r="140" spans="1:12" s="283" customFormat="1" ht="12.75" x14ac:dyDescent="0.2">
      <c r="A140" s="300" t="s">
        <v>225</v>
      </c>
      <c r="B140" s="230" t="s">
        <v>19</v>
      </c>
      <c r="C140" s="288">
        <f t="shared" si="41"/>
        <v>14.257728207785087</v>
      </c>
      <c r="D140" s="288">
        <f t="shared" ref="D140:D146" si="43">G140*1.09</f>
        <v>12.398024528508772</v>
      </c>
      <c r="E140" s="292">
        <f t="shared" si="42"/>
        <v>9.0000000000000066E-2</v>
      </c>
      <c r="F140" s="310">
        <f t="shared" ref="F140:F146" si="44">G140*1.14</f>
        <v>12.966741249999998</v>
      </c>
      <c r="G140" s="308">
        <f t="shared" ref="G140:G146" si="45">K140*1.055</f>
        <v>11.374334429824561</v>
      </c>
      <c r="H140" s="301">
        <v>5.5E-2</v>
      </c>
      <c r="I140" s="272"/>
      <c r="J140" s="239">
        <v>12.290749999999999</v>
      </c>
      <c r="K140" s="267">
        <v>10.781359649122807</v>
      </c>
      <c r="L140" s="268">
        <v>5.4999999999999938E-2</v>
      </c>
    </row>
    <row r="141" spans="1:12" s="283" customFormat="1" ht="12.75" x14ac:dyDescent="0.2">
      <c r="A141" s="300" t="s">
        <v>226</v>
      </c>
      <c r="B141" s="230" t="s">
        <v>19</v>
      </c>
      <c r="C141" s="288">
        <f t="shared" si="41"/>
        <v>67.568169472258759</v>
      </c>
      <c r="D141" s="288">
        <f t="shared" si="43"/>
        <v>58.754929975877189</v>
      </c>
      <c r="E141" s="292">
        <f t="shared" si="42"/>
        <v>9.0000000000000024E-2</v>
      </c>
      <c r="F141" s="310">
        <f t="shared" si="44"/>
        <v>61.450110249999987</v>
      </c>
      <c r="G141" s="308">
        <f t="shared" si="45"/>
        <v>53.903605482456136</v>
      </c>
      <c r="H141" s="301">
        <v>5.5E-2</v>
      </c>
      <c r="I141" s="272"/>
      <c r="J141" s="239">
        <v>58.246549999999992</v>
      </c>
      <c r="K141" s="267">
        <v>51.093464912280702</v>
      </c>
      <c r="L141" s="268" t="s">
        <v>227</v>
      </c>
    </row>
    <row r="142" spans="1:12" s="283" customFormat="1" ht="12.75" x14ac:dyDescent="0.2">
      <c r="A142" s="300" t="s">
        <v>228</v>
      </c>
      <c r="B142" s="230" t="s">
        <v>19</v>
      </c>
      <c r="C142" s="288">
        <f t="shared" si="41"/>
        <v>11.883479905372811</v>
      </c>
      <c r="D142" s="288">
        <f t="shared" si="43"/>
        <v>10.333460787280705</v>
      </c>
      <c r="E142" s="292">
        <f t="shared" si="42"/>
        <v>9.0000000000000066E-2</v>
      </c>
      <c r="F142" s="310">
        <f t="shared" si="44"/>
        <v>10.807472750000002</v>
      </c>
      <c r="G142" s="308">
        <f t="shared" si="45"/>
        <v>9.4802392543859675</v>
      </c>
      <c r="H142" s="301">
        <v>5.5E-2</v>
      </c>
      <c r="I142" s="272"/>
      <c r="J142" s="239">
        <v>10.244050000000001</v>
      </c>
      <c r="K142" s="267">
        <v>8.9860087719298267</v>
      </c>
      <c r="L142" s="268">
        <v>5.4999999999999938E-2</v>
      </c>
    </row>
    <row r="143" spans="1:12" s="283" customFormat="1" ht="12.75" x14ac:dyDescent="0.2">
      <c r="A143" s="300" t="s">
        <v>229</v>
      </c>
      <c r="B143" s="230" t="s">
        <v>19</v>
      </c>
      <c r="C143" s="288">
        <f t="shared" si="41"/>
        <v>17.815429143410089</v>
      </c>
      <c r="D143" s="288">
        <f t="shared" si="43"/>
        <v>15.491677516008775</v>
      </c>
      <c r="E143" s="292">
        <f t="shared" si="42"/>
        <v>9.0000000000000108E-2</v>
      </c>
      <c r="F143" s="310">
        <f t="shared" si="44"/>
        <v>16.202304925</v>
      </c>
      <c r="G143" s="308">
        <f t="shared" si="45"/>
        <v>14.212548179824562</v>
      </c>
      <c r="H143" s="301">
        <v>5.5E-2</v>
      </c>
      <c r="I143" s="272"/>
      <c r="J143" s="239">
        <v>15.357635</v>
      </c>
      <c r="K143" s="267">
        <v>13.471609649122808</v>
      </c>
      <c r="L143" s="268">
        <v>5.4999999999999938E-2</v>
      </c>
    </row>
    <row r="144" spans="1:12" s="283" customFormat="1" ht="12.75" x14ac:dyDescent="0.2">
      <c r="A144" s="300" t="s">
        <v>230</v>
      </c>
      <c r="B144" s="230" t="s">
        <v>19</v>
      </c>
      <c r="C144" s="288">
        <f t="shared" si="41"/>
        <v>11.883479905372811</v>
      </c>
      <c r="D144" s="288">
        <f t="shared" si="43"/>
        <v>10.333460787280705</v>
      </c>
      <c r="E144" s="292">
        <f t="shared" si="42"/>
        <v>9.0000000000000066E-2</v>
      </c>
      <c r="F144" s="310">
        <f t="shared" si="44"/>
        <v>10.807472750000002</v>
      </c>
      <c r="G144" s="308">
        <f t="shared" si="45"/>
        <v>9.4802392543859675</v>
      </c>
      <c r="H144" s="301">
        <v>5.5E-2</v>
      </c>
      <c r="I144" s="272"/>
      <c r="J144" s="239">
        <v>10.244050000000001</v>
      </c>
      <c r="K144" s="267">
        <v>8.9860087719298267</v>
      </c>
      <c r="L144" s="268">
        <v>5.4999999999999938E-2</v>
      </c>
    </row>
    <row r="145" spans="1:12" s="283" customFormat="1" ht="12.75" x14ac:dyDescent="0.2">
      <c r="A145" s="300" t="s">
        <v>231</v>
      </c>
      <c r="B145" s="230" t="s">
        <v>19</v>
      </c>
      <c r="C145" s="288">
        <f t="shared" si="41"/>
        <v>11.883479905372811</v>
      </c>
      <c r="D145" s="288">
        <f t="shared" si="43"/>
        <v>10.333460787280705</v>
      </c>
      <c r="E145" s="292">
        <f t="shared" si="42"/>
        <v>9.0000000000000066E-2</v>
      </c>
      <c r="F145" s="310">
        <f t="shared" si="44"/>
        <v>10.807472750000002</v>
      </c>
      <c r="G145" s="308">
        <f t="shared" si="45"/>
        <v>9.4802392543859675</v>
      </c>
      <c r="H145" s="301">
        <v>5.5E-2</v>
      </c>
      <c r="I145" s="272"/>
      <c r="J145" s="239">
        <v>10.244050000000001</v>
      </c>
      <c r="K145" s="267">
        <v>8.9860087719298267</v>
      </c>
      <c r="L145" s="268">
        <v>5.4999999999999938E-2</v>
      </c>
    </row>
    <row r="146" spans="1:12" s="283" customFormat="1" ht="12.75" x14ac:dyDescent="0.2">
      <c r="A146" s="300" t="s">
        <v>232</v>
      </c>
      <c r="B146" s="230" t="s">
        <v>19</v>
      </c>
      <c r="C146" s="288">
        <f t="shared" si="41"/>
        <v>11.1614147</v>
      </c>
      <c r="D146" s="288">
        <f t="shared" si="43"/>
        <v>9.7055780000000009</v>
      </c>
      <c r="E146" s="292">
        <f t="shared" si="42"/>
        <v>9.0000000000000177E-2</v>
      </c>
      <c r="F146" s="310">
        <f t="shared" si="44"/>
        <v>10.150787999999999</v>
      </c>
      <c r="G146" s="308">
        <f t="shared" si="45"/>
        <v>8.9041999999999994</v>
      </c>
      <c r="H146" s="301">
        <v>5.5E-2</v>
      </c>
      <c r="I146" s="272"/>
      <c r="J146" s="239">
        <v>9.621599999999999</v>
      </c>
      <c r="K146" s="267">
        <v>8.44</v>
      </c>
      <c r="L146" s="268">
        <v>5.4999999999999938E-2</v>
      </c>
    </row>
    <row r="147" spans="1:12" s="283" customFormat="1" ht="12.75" x14ac:dyDescent="0.2">
      <c r="A147" s="300"/>
      <c r="B147" s="230"/>
      <c r="C147" s="285"/>
      <c r="D147" s="285"/>
      <c r="E147" s="286"/>
      <c r="F147" s="310"/>
      <c r="G147" s="308"/>
      <c r="H147" s="289"/>
      <c r="I147" s="272"/>
      <c r="J147" s="239"/>
      <c r="K147" s="267"/>
      <c r="L147" s="268"/>
    </row>
    <row r="148" spans="1:12" s="283" customFormat="1" ht="12.75" x14ac:dyDescent="0.2">
      <c r="A148" s="309" t="s">
        <v>233</v>
      </c>
      <c r="B148" s="230"/>
      <c r="C148" s="285"/>
      <c r="D148" s="285"/>
      <c r="E148" s="286"/>
      <c r="F148" s="310"/>
      <c r="G148" s="308"/>
      <c r="H148" s="289"/>
      <c r="I148" s="272"/>
      <c r="J148" s="239"/>
      <c r="K148" s="267"/>
      <c r="L148" s="268"/>
    </row>
    <row r="149" spans="1:12" s="283" customFormat="1" ht="12.75" x14ac:dyDescent="0.2">
      <c r="A149" s="300"/>
      <c r="B149" s="230"/>
      <c r="C149" s="285"/>
      <c r="D149" s="285"/>
      <c r="E149" s="286"/>
      <c r="F149" s="310"/>
      <c r="G149" s="308"/>
      <c r="H149" s="289"/>
      <c r="I149" s="272"/>
      <c r="J149" s="239"/>
      <c r="K149" s="267"/>
      <c r="L149" s="268"/>
    </row>
    <row r="150" spans="1:12" s="283" customFormat="1" ht="12.75" x14ac:dyDescent="0.2">
      <c r="A150" s="300" t="s">
        <v>234</v>
      </c>
      <c r="B150" s="230" t="s">
        <v>19</v>
      </c>
      <c r="C150" s="288">
        <f>D150*1.15</f>
        <v>143.13300350534999</v>
      </c>
      <c r="D150" s="288">
        <f>G150*1.09</f>
        <v>124.463481309</v>
      </c>
      <c r="E150" s="292">
        <f>(D150-G150)/G150</f>
        <v>9.0000000000000122E-2</v>
      </c>
      <c r="F150" s="310">
        <f>G150*1.14</f>
        <v>130.17281531399999</v>
      </c>
      <c r="G150" s="308">
        <f>K150*1.055</f>
        <v>114.18668009999999</v>
      </c>
      <c r="H150" s="298">
        <v>5.5E-2</v>
      </c>
      <c r="I150" s="272"/>
      <c r="J150" s="239">
        <v>123.38655479999998</v>
      </c>
      <c r="K150" s="267">
        <v>108.23381999999999</v>
      </c>
      <c r="L150" s="268">
        <v>6.5000000000000002E-2</v>
      </c>
    </row>
    <row r="151" spans="1:12" s="283" customFormat="1" ht="12.75" x14ac:dyDescent="0.2">
      <c r="A151" s="300"/>
      <c r="B151" s="230"/>
      <c r="C151" s="285"/>
      <c r="D151" s="285"/>
      <c r="E151" s="286"/>
      <c r="F151" s="310"/>
      <c r="G151" s="308"/>
      <c r="H151" s="289"/>
      <c r="I151" s="272"/>
      <c r="J151" s="239"/>
      <c r="K151" s="267"/>
      <c r="L151" s="268"/>
    </row>
    <row r="152" spans="1:12" s="283" customFormat="1" ht="12.75" x14ac:dyDescent="0.2">
      <c r="A152" s="309" t="s">
        <v>235</v>
      </c>
      <c r="B152" s="230"/>
      <c r="C152" s="285"/>
      <c r="D152" s="285"/>
      <c r="E152" s="286"/>
      <c r="F152" s="310"/>
      <c r="G152" s="308"/>
      <c r="H152" s="289"/>
      <c r="I152" s="272"/>
      <c r="J152" s="239"/>
      <c r="K152" s="267"/>
      <c r="L152" s="268"/>
    </row>
    <row r="153" spans="1:12" s="283" customFormat="1" ht="14.25" customHeight="1" x14ac:dyDescent="0.2">
      <c r="A153" s="300"/>
      <c r="B153" s="230"/>
      <c r="C153" s="285"/>
      <c r="D153" s="285"/>
      <c r="E153" s="286"/>
      <c r="F153" s="310"/>
      <c r="G153" s="308"/>
      <c r="H153" s="289"/>
      <c r="I153" s="272"/>
      <c r="J153" s="239"/>
      <c r="K153" s="267"/>
      <c r="L153" s="268"/>
    </row>
    <row r="154" spans="1:12" x14ac:dyDescent="0.2">
      <c r="A154" s="349" t="s">
        <v>236</v>
      </c>
      <c r="B154" s="312"/>
      <c r="C154" s="259"/>
      <c r="D154" s="259"/>
      <c r="E154" s="330"/>
      <c r="F154" s="315"/>
      <c r="G154" s="316"/>
      <c r="H154" s="170"/>
      <c r="I154" s="272"/>
      <c r="J154" s="344"/>
      <c r="K154" s="181"/>
      <c r="L154" s="261"/>
    </row>
    <row r="155" spans="1:12" s="318" customFormat="1" ht="12.75" x14ac:dyDescent="0.2">
      <c r="A155" s="319" t="s">
        <v>237</v>
      </c>
      <c r="B155" s="320" t="s">
        <v>45</v>
      </c>
      <c r="C155" s="350">
        <f>F155*1.09</f>
        <v>1.0573000000000001E-2</v>
      </c>
      <c r="D155" s="351">
        <f>G155*1.09</f>
        <v>1.0574090000000003E-2</v>
      </c>
      <c r="E155" s="341">
        <f>(D155-G155)/G155</f>
        <v>9.0000000000000163E-2</v>
      </c>
      <c r="F155" s="352">
        <v>9.7000000000000003E-3</v>
      </c>
      <c r="G155" s="353">
        <f>K155*1.09</f>
        <v>9.7010000000000013E-3</v>
      </c>
      <c r="H155" s="354">
        <v>0.09</v>
      </c>
      <c r="I155" s="326"/>
      <c r="J155" s="355">
        <v>8.8999999999999999E-3</v>
      </c>
      <c r="K155" s="356">
        <v>8.8999999999999999E-3</v>
      </c>
      <c r="L155" s="329">
        <v>0.17070000000000007</v>
      </c>
    </row>
    <row r="156" spans="1:12" s="318" customFormat="1" ht="12.75" x14ac:dyDescent="0.2">
      <c r="A156" s="319" t="s">
        <v>238</v>
      </c>
      <c r="B156" s="320" t="s">
        <v>45</v>
      </c>
      <c r="C156" s="350">
        <f>F156*1.09</f>
        <v>1.0573000000000001E-2</v>
      </c>
      <c r="D156" s="351">
        <f>G156*1.09</f>
        <v>1.0574090000000003E-2</v>
      </c>
      <c r="E156" s="341">
        <f>(D156-G156)/G156</f>
        <v>9.0000000000000163E-2</v>
      </c>
      <c r="F156" s="352">
        <v>9.7000000000000003E-3</v>
      </c>
      <c r="G156" s="353">
        <f>K156*1.09</f>
        <v>9.7010000000000013E-3</v>
      </c>
      <c r="H156" s="354">
        <v>0.09</v>
      </c>
      <c r="I156" s="326"/>
      <c r="J156" s="355">
        <v>8.8999999999999999E-3</v>
      </c>
      <c r="K156" s="356">
        <v>8.8999999999999999E-3</v>
      </c>
      <c r="L156" s="329">
        <v>0.17070000000000007</v>
      </c>
    </row>
    <row r="157" spans="1:12" s="283" customFormat="1" ht="12.75" x14ac:dyDescent="0.2">
      <c r="A157" s="238"/>
      <c r="B157" s="312"/>
      <c r="C157" s="285"/>
      <c r="D157" s="285"/>
      <c r="E157" s="292"/>
      <c r="F157" s="310"/>
      <c r="G157" s="308"/>
      <c r="H157" s="289"/>
      <c r="I157" s="272"/>
      <c r="J157" s="239"/>
      <c r="K157" s="267"/>
      <c r="L157" s="268"/>
    </row>
    <row r="158" spans="1:12" s="283" customFormat="1" ht="12.75" x14ac:dyDescent="0.2">
      <c r="A158" s="309" t="s">
        <v>239</v>
      </c>
      <c r="B158" s="230"/>
      <c r="C158" s="285"/>
      <c r="D158" s="285"/>
      <c r="E158" s="286"/>
      <c r="F158" s="310"/>
      <c r="G158" s="308"/>
      <c r="H158" s="289"/>
      <c r="I158" s="272"/>
      <c r="J158" s="239"/>
      <c r="K158" s="267"/>
      <c r="L158" s="268"/>
    </row>
    <row r="159" spans="1:12" s="283" customFormat="1" ht="12.75" x14ac:dyDescent="0.2">
      <c r="A159" s="302" t="s">
        <v>240</v>
      </c>
      <c r="B159" s="230"/>
      <c r="C159" s="285"/>
      <c r="D159" s="285"/>
      <c r="E159" s="286"/>
      <c r="F159" s="310"/>
      <c r="G159" s="308"/>
      <c r="H159" s="289"/>
      <c r="I159" s="272"/>
      <c r="J159" s="239"/>
      <c r="K159" s="267"/>
      <c r="L159" s="268"/>
    </row>
    <row r="160" spans="1:12" s="283" customFormat="1" ht="12.75" x14ac:dyDescent="0.2">
      <c r="A160" s="309"/>
      <c r="B160" s="230"/>
      <c r="C160" s="285"/>
      <c r="D160" s="285"/>
      <c r="E160" s="286"/>
      <c r="F160" s="310"/>
      <c r="G160" s="308"/>
      <c r="H160" s="289"/>
      <c r="I160" s="272"/>
      <c r="J160" s="239"/>
      <c r="K160" s="267"/>
      <c r="L160" s="268"/>
    </row>
    <row r="161" spans="1:12" s="283" customFormat="1" ht="12.75" x14ac:dyDescent="0.2">
      <c r="A161" s="309" t="s">
        <v>241</v>
      </c>
      <c r="B161" s="230"/>
      <c r="C161" s="285"/>
      <c r="D161" s="285"/>
      <c r="E161" s="286"/>
      <c r="F161" s="310"/>
      <c r="G161" s="308"/>
      <c r="H161" s="289"/>
      <c r="I161" s="272"/>
      <c r="J161" s="239"/>
      <c r="K161" s="267"/>
      <c r="L161" s="268"/>
    </row>
    <row r="162" spans="1:12" s="283" customFormat="1" ht="12.75" x14ac:dyDescent="0.2">
      <c r="A162" s="357" t="s">
        <v>242</v>
      </c>
      <c r="B162" s="358" t="s">
        <v>45</v>
      </c>
      <c r="C162" s="359">
        <v>0.45</v>
      </c>
      <c r="D162" s="360">
        <v>0.45</v>
      </c>
      <c r="E162" s="361" t="s">
        <v>227</v>
      </c>
      <c r="F162" s="358">
        <v>0.45</v>
      </c>
      <c r="G162" s="260">
        <v>0.45</v>
      </c>
      <c r="H162" s="333" t="s">
        <v>227</v>
      </c>
      <c r="I162" s="272"/>
      <c r="J162" s="358">
        <v>0.45</v>
      </c>
      <c r="K162" s="260">
        <v>0.45</v>
      </c>
      <c r="L162" s="268" t="s">
        <v>227</v>
      </c>
    </row>
    <row r="163" spans="1:12" s="283" customFormat="1" ht="12.75" x14ac:dyDescent="0.2">
      <c r="A163" s="357" t="s">
        <v>243</v>
      </c>
      <c r="B163" s="358" t="s">
        <v>45</v>
      </c>
      <c r="C163" s="359">
        <v>0.35</v>
      </c>
      <c r="D163" s="360">
        <v>0.35</v>
      </c>
      <c r="E163" s="361" t="s">
        <v>227</v>
      </c>
      <c r="F163" s="358">
        <v>0.35</v>
      </c>
      <c r="G163" s="260">
        <v>0.35</v>
      </c>
      <c r="H163" s="333" t="s">
        <v>227</v>
      </c>
      <c r="I163" s="272"/>
      <c r="J163" s="358">
        <v>0.35</v>
      </c>
      <c r="K163" s="260">
        <v>0.35</v>
      </c>
      <c r="L163" s="268" t="s">
        <v>227</v>
      </c>
    </row>
    <row r="164" spans="1:12" s="283" customFormat="1" ht="12.75" x14ac:dyDescent="0.2">
      <c r="A164" s="357" t="s">
        <v>244</v>
      </c>
      <c r="B164" s="358" t="s">
        <v>45</v>
      </c>
      <c r="C164" s="359">
        <v>0.25</v>
      </c>
      <c r="D164" s="360">
        <v>0.25</v>
      </c>
      <c r="E164" s="361" t="s">
        <v>227</v>
      </c>
      <c r="F164" s="358">
        <v>0.25</v>
      </c>
      <c r="G164" s="260">
        <v>0.25</v>
      </c>
      <c r="H164" s="333" t="s">
        <v>227</v>
      </c>
      <c r="I164" s="272"/>
      <c r="J164" s="358">
        <v>0.25</v>
      </c>
      <c r="K164" s="260">
        <v>0.25</v>
      </c>
      <c r="L164" s="268" t="s">
        <v>227</v>
      </c>
    </row>
    <row r="165" spans="1:12" s="283" customFormat="1" ht="12.75" x14ac:dyDescent="0.2">
      <c r="A165" s="357"/>
      <c r="B165" s="358"/>
      <c r="C165" s="285"/>
      <c r="D165" s="285"/>
      <c r="E165" s="286"/>
      <c r="F165" s="358"/>
      <c r="G165" s="260"/>
      <c r="H165" s="333"/>
      <c r="I165" s="272"/>
      <c r="J165" s="358"/>
      <c r="K165" s="260"/>
      <c r="L165" s="268"/>
    </row>
    <row r="166" spans="1:12" s="283" customFormat="1" ht="12.75" x14ac:dyDescent="0.2">
      <c r="A166" s="362" t="s">
        <v>649</v>
      </c>
      <c r="B166" s="358"/>
      <c r="C166" s="285"/>
      <c r="D166" s="285"/>
      <c r="E166" s="286"/>
      <c r="F166" s="358"/>
      <c r="G166" s="260"/>
      <c r="H166" s="333"/>
      <c r="I166" s="272"/>
      <c r="J166" s="358"/>
      <c r="K166" s="260"/>
      <c r="L166" s="268"/>
    </row>
    <row r="167" spans="1:12" s="318" customFormat="1" ht="12.75" x14ac:dyDescent="0.2">
      <c r="A167" s="363" t="s">
        <v>698</v>
      </c>
      <c r="B167" s="364"/>
      <c r="C167" s="364">
        <v>0.12</v>
      </c>
      <c r="D167" s="365">
        <v>0.12</v>
      </c>
      <c r="E167" s="366" t="s">
        <v>227</v>
      </c>
      <c r="F167" s="364">
        <v>0.14000000000000001</v>
      </c>
      <c r="G167" s="365">
        <v>0.14000000000000001</v>
      </c>
      <c r="H167" s="367" t="s">
        <v>227</v>
      </c>
      <c r="I167" s="326"/>
      <c r="J167" s="364">
        <v>0.16</v>
      </c>
      <c r="K167" s="365">
        <v>0.16</v>
      </c>
      <c r="L167" s="367" t="s">
        <v>227</v>
      </c>
    </row>
    <row r="168" spans="1:12" s="283" customFormat="1" ht="12.75" x14ac:dyDescent="0.2">
      <c r="A168" s="357" t="s">
        <v>650</v>
      </c>
      <c r="B168" s="358"/>
      <c r="C168" s="359">
        <v>0.4</v>
      </c>
      <c r="D168" s="360">
        <v>0.4</v>
      </c>
      <c r="E168" s="361" t="s">
        <v>227</v>
      </c>
      <c r="F168" s="358">
        <v>0.4</v>
      </c>
      <c r="G168" s="260">
        <v>0.4</v>
      </c>
      <c r="H168" s="333" t="s">
        <v>227</v>
      </c>
      <c r="I168" s="272"/>
      <c r="J168" s="358">
        <v>0.4</v>
      </c>
      <c r="K168" s="260">
        <v>0.4</v>
      </c>
      <c r="L168" s="333" t="s">
        <v>227</v>
      </c>
    </row>
    <row r="169" spans="1:12" s="283" customFormat="1" ht="12.75" x14ac:dyDescent="0.2">
      <c r="A169" s="357" t="s">
        <v>651</v>
      </c>
      <c r="B169" s="358"/>
      <c r="C169" s="359">
        <v>0.3</v>
      </c>
      <c r="D169" s="360">
        <v>0.3</v>
      </c>
      <c r="E169" s="361" t="s">
        <v>227</v>
      </c>
      <c r="F169" s="358">
        <v>0.3</v>
      </c>
      <c r="G169" s="260">
        <v>0.3</v>
      </c>
      <c r="H169" s="333" t="s">
        <v>227</v>
      </c>
      <c r="I169" s="272"/>
      <c r="J169" s="358">
        <v>0.3</v>
      </c>
      <c r="K169" s="260">
        <v>0.3</v>
      </c>
      <c r="L169" s="333" t="s">
        <v>227</v>
      </c>
    </row>
    <row r="170" spans="1:12" x14ac:dyDescent="0.2">
      <c r="A170" s="368"/>
      <c r="B170" s="359"/>
      <c r="C170" s="259"/>
      <c r="D170" s="259"/>
      <c r="E170" s="330"/>
      <c r="F170" s="343"/>
      <c r="G170" s="343"/>
      <c r="H170" s="369"/>
      <c r="I170" s="272"/>
      <c r="J170" s="344"/>
      <c r="K170" s="181"/>
      <c r="L170" s="261"/>
    </row>
    <row r="171" spans="1:12" s="283" customFormat="1" ht="12.75" x14ac:dyDescent="0.2">
      <c r="A171" s="357"/>
      <c r="B171" s="359"/>
      <c r="C171" s="285"/>
      <c r="D171" s="285"/>
      <c r="E171" s="286"/>
      <c r="F171" s="264"/>
      <c r="G171" s="264"/>
      <c r="H171" s="301"/>
      <c r="I171" s="272"/>
      <c r="J171" s="239"/>
      <c r="K171" s="267"/>
      <c r="L171" s="268"/>
    </row>
    <row r="172" spans="1:12" s="283" customFormat="1" ht="12.75" x14ac:dyDescent="0.2">
      <c r="A172" s="112" t="s">
        <v>204</v>
      </c>
      <c r="B172" s="358"/>
      <c r="C172" s="285"/>
      <c r="D172" s="285"/>
      <c r="E172" s="286"/>
      <c r="F172" s="264"/>
      <c r="G172" s="264"/>
      <c r="H172" s="301"/>
      <c r="I172" s="272"/>
      <c r="J172" s="239"/>
      <c r="K172" s="267"/>
      <c r="L172" s="268"/>
    </row>
    <row r="173" spans="1:12" s="283" customFormat="1" ht="12.75" x14ac:dyDescent="0.2">
      <c r="A173" s="93"/>
      <c r="B173" s="358"/>
      <c r="C173" s="285"/>
      <c r="D173" s="285"/>
      <c r="E173" s="286"/>
      <c r="F173" s="264"/>
      <c r="G173" s="264"/>
      <c r="H173" s="301"/>
      <c r="I173" s="272"/>
      <c r="J173" s="239"/>
      <c r="K173" s="267"/>
      <c r="L173" s="268"/>
    </row>
    <row r="174" spans="1:12" s="283" customFormat="1" ht="12.75" x14ac:dyDescent="0.2">
      <c r="A174" s="370" t="s">
        <v>205</v>
      </c>
      <c r="B174" s="358"/>
      <c r="C174" s="285"/>
      <c r="D174" s="285"/>
      <c r="E174" s="286"/>
      <c r="F174" s="264"/>
      <c r="G174" s="264"/>
      <c r="H174" s="301"/>
      <c r="I174" s="272"/>
      <c r="J174" s="239"/>
      <c r="K174" s="267"/>
      <c r="L174" s="268"/>
    </row>
    <row r="175" spans="1:12" s="283" customFormat="1" ht="12.75" x14ac:dyDescent="0.2">
      <c r="A175" s="135" t="s">
        <v>206</v>
      </c>
      <c r="B175" s="358" t="s">
        <v>45</v>
      </c>
      <c r="C175" s="288">
        <f>D175*1</f>
        <v>1010.307546675</v>
      </c>
      <c r="D175" s="288">
        <f>G175*1.09</f>
        <v>1010.307546675</v>
      </c>
      <c r="E175" s="292">
        <f>(D175-G175)/G175</f>
        <v>9.0000000000000108E-2</v>
      </c>
      <c r="F175" s="264">
        <f>G175*1.14</f>
        <v>1056.6519295499997</v>
      </c>
      <c r="G175" s="308">
        <f t="shared" ref="G175:G183" si="46">K175*1.055</f>
        <v>926.88765749999993</v>
      </c>
      <c r="H175" s="301">
        <v>5.5E-2</v>
      </c>
      <c r="I175" s="272"/>
      <c r="J175" s="239">
        <v>878.56650000000002</v>
      </c>
      <c r="K175" s="267">
        <v>878.56650000000002</v>
      </c>
      <c r="L175" s="268">
        <v>5.0000000000000044E-2</v>
      </c>
    </row>
    <row r="176" spans="1:12" s="283" customFormat="1" ht="12.75" x14ac:dyDescent="0.2">
      <c r="A176" s="135" t="s">
        <v>207</v>
      </c>
      <c r="B176" s="358" t="s">
        <v>45</v>
      </c>
      <c r="C176" s="288">
        <f t="shared" ref="C176:C183" si="47">D176*1</f>
        <v>1616.494489575</v>
      </c>
      <c r="D176" s="288">
        <f t="shared" ref="D176:D183" si="48">G176*1.09</f>
        <v>1616.494489575</v>
      </c>
      <c r="E176" s="292">
        <f t="shared" ref="E176:E183" si="49">(D176-G176)/G176</f>
        <v>9.0000000000000024E-2</v>
      </c>
      <c r="F176" s="264">
        <f t="shared" ref="F176:F182" si="50">G176*1.14</f>
        <v>1690.6456129499998</v>
      </c>
      <c r="G176" s="308">
        <f t="shared" si="46"/>
        <v>1483.0224674999999</v>
      </c>
      <c r="H176" s="301">
        <v>5.5E-2</v>
      </c>
      <c r="I176" s="272"/>
      <c r="J176" s="239">
        <v>1405.7085</v>
      </c>
      <c r="K176" s="267">
        <v>1405.7085</v>
      </c>
      <c r="L176" s="268">
        <v>5.0000000000000044E-2</v>
      </c>
    </row>
    <row r="177" spans="1:12" s="318" customFormat="1" ht="12.75" x14ac:dyDescent="0.2">
      <c r="A177" s="371" t="s">
        <v>208</v>
      </c>
      <c r="B177" s="364" t="s">
        <v>45</v>
      </c>
      <c r="C177" s="321">
        <f>D177*1</f>
        <v>404.13026335500001</v>
      </c>
      <c r="D177" s="321">
        <f>G177*1.09</f>
        <v>404.13026335500001</v>
      </c>
      <c r="E177" s="341">
        <f t="shared" si="49"/>
        <v>9.0000000000000038E-2</v>
      </c>
      <c r="F177" s="372">
        <f t="shared" si="50"/>
        <v>422.66834882999996</v>
      </c>
      <c r="G177" s="324">
        <f t="shared" si="46"/>
        <v>370.76170949999999</v>
      </c>
      <c r="H177" s="354">
        <v>5.5E-2</v>
      </c>
      <c r="I177" s="326"/>
      <c r="J177" s="373">
        <v>351.43290000000002</v>
      </c>
      <c r="K177" s="328">
        <v>351.43290000000002</v>
      </c>
      <c r="L177" s="329">
        <v>5.0000000000000044E-2</v>
      </c>
    </row>
    <row r="178" spans="1:12" s="283" customFormat="1" ht="12.75" x14ac:dyDescent="0.2">
      <c r="A178" s="135" t="s">
        <v>209</v>
      </c>
      <c r="B178" s="358" t="s">
        <v>45</v>
      </c>
      <c r="C178" s="288">
        <f t="shared" si="47"/>
        <v>2020.627167825</v>
      </c>
      <c r="D178" s="288">
        <f t="shared" si="48"/>
        <v>2020.627167825</v>
      </c>
      <c r="E178" s="292">
        <f t="shared" si="49"/>
        <v>9.0000000000000052E-2</v>
      </c>
      <c r="F178" s="264">
        <f t="shared" si="50"/>
        <v>2113.3164874499998</v>
      </c>
      <c r="G178" s="308">
        <f t="shared" si="46"/>
        <v>1853.7863924999999</v>
      </c>
      <c r="H178" s="301">
        <v>5.5E-2</v>
      </c>
      <c r="I178" s="272"/>
      <c r="J178" s="239">
        <v>1757.1435000000001</v>
      </c>
      <c r="K178" s="267">
        <v>1757.1435000000001</v>
      </c>
      <c r="L178" s="268">
        <v>5.0000000000000044E-2</v>
      </c>
    </row>
    <row r="179" spans="1:12" s="283" customFormat="1" ht="12.75" x14ac:dyDescent="0.2">
      <c r="A179" s="135" t="s">
        <v>210</v>
      </c>
      <c r="B179" s="358" t="s">
        <v>45</v>
      </c>
      <c r="C179" s="288">
        <f t="shared" si="47"/>
        <v>10103.135839125001</v>
      </c>
      <c r="D179" s="288">
        <f t="shared" si="48"/>
        <v>10103.135839125001</v>
      </c>
      <c r="E179" s="292">
        <f t="shared" si="49"/>
        <v>9.0000000000000066E-2</v>
      </c>
      <c r="F179" s="264">
        <f t="shared" si="50"/>
        <v>10566.582437249999</v>
      </c>
      <c r="G179" s="308">
        <f t="shared" si="46"/>
        <v>9268.9319625000007</v>
      </c>
      <c r="H179" s="301">
        <v>5.5E-2</v>
      </c>
      <c r="I179" s="272"/>
      <c r="J179" s="239">
        <v>8785.7175000000007</v>
      </c>
      <c r="K179" s="267">
        <v>8785.7175000000007</v>
      </c>
      <c r="L179" s="268">
        <v>5.0000000000000044E-2</v>
      </c>
    </row>
    <row r="180" spans="1:12" s="283" customFormat="1" ht="12.75" x14ac:dyDescent="0.2">
      <c r="A180" s="135" t="s">
        <v>211</v>
      </c>
      <c r="B180" s="358" t="s">
        <v>45</v>
      </c>
      <c r="C180" s="288">
        <f t="shared" si="47"/>
        <v>6061.8778811325001</v>
      </c>
      <c r="D180" s="288">
        <f t="shared" si="48"/>
        <v>6061.8778811325001</v>
      </c>
      <c r="E180" s="292">
        <f t="shared" si="49"/>
        <v>9.0000000000000108E-2</v>
      </c>
      <c r="F180" s="264">
        <f t="shared" si="50"/>
        <v>6339.945673844999</v>
      </c>
      <c r="G180" s="308">
        <f t="shared" si="46"/>
        <v>5561.3558542499995</v>
      </c>
      <c r="H180" s="301">
        <v>5.5E-2</v>
      </c>
      <c r="I180" s="272"/>
      <c r="J180" s="239">
        <v>5271.4273499999999</v>
      </c>
      <c r="K180" s="267">
        <v>5271.4273499999999</v>
      </c>
      <c r="L180" s="268">
        <v>5.0000000000000044E-2</v>
      </c>
    </row>
    <row r="181" spans="1:12" s="283" customFormat="1" ht="12.75" x14ac:dyDescent="0.2">
      <c r="A181" s="135" t="s">
        <v>95</v>
      </c>
      <c r="B181" s="358" t="s">
        <v>45</v>
      </c>
      <c r="C181" s="288">
        <f t="shared" si="47"/>
        <v>6061.8815034750005</v>
      </c>
      <c r="D181" s="288">
        <f t="shared" si="48"/>
        <v>6061.8815034750005</v>
      </c>
      <c r="E181" s="292">
        <f t="shared" si="49"/>
        <v>0.09</v>
      </c>
      <c r="F181" s="264">
        <f t="shared" si="50"/>
        <v>6339.9494623499995</v>
      </c>
      <c r="G181" s="308">
        <f t="shared" si="46"/>
        <v>5561.3591775000004</v>
      </c>
      <c r="H181" s="301">
        <v>5.5E-2</v>
      </c>
      <c r="I181" s="272"/>
      <c r="J181" s="239">
        <v>5271.4305000000004</v>
      </c>
      <c r="K181" s="267">
        <v>5271.4305000000004</v>
      </c>
      <c r="L181" s="268">
        <v>5.0000000000000044E-2</v>
      </c>
    </row>
    <row r="182" spans="1:12" s="283" customFormat="1" ht="12.75" x14ac:dyDescent="0.2">
      <c r="A182" s="135" t="s">
        <v>94</v>
      </c>
      <c r="B182" s="358" t="s">
        <v>45</v>
      </c>
      <c r="C182" s="288">
        <f t="shared" si="47"/>
        <v>20206.259603775001</v>
      </c>
      <c r="D182" s="288">
        <f t="shared" si="48"/>
        <v>20206.259603775001</v>
      </c>
      <c r="E182" s="292">
        <f t="shared" si="49"/>
        <v>9.0000000000000135E-2</v>
      </c>
      <c r="F182" s="264">
        <f t="shared" si="50"/>
        <v>21133.152246149995</v>
      </c>
      <c r="G182" s="308">
        <f t="shared" si="46"/>
        <v>18537.852847499998</v>
      </c>
      <c r="H182" s="301">
        <v>5.5E-2</v>
      </c>
      <c r="I182" s="272"/>
      <c r="J182" s="239">
        <v>17571.424500000001</v>
      </c>
      <c r="K182" s="267">
        <v>17571.424500000001</v>
      </c>
      <c r="L182" s="268">
        <v>5.0000000000000044E-2</v>
      </c>
    </row>
    <row r="183" spans="1:12" s="283" customFormat="1" ht="12.75" x14ac:dyDescent="0.2">
      <c r="A183" s="135" t="s">
        <v>212</v>
      </c>
      <c r="B183" s="358" t="s">
        <v>45</v>
      </c>
      <c r="C183" s="288">
        <f t="shared" si="47"/>
        <v>30309.403895032501</v>
      </c>
      <c r="D183" s="288">
        <f t="shared" si="48"/>
        <v>30309.403895032501</v>
      </c>
      <c r="E183" s="292">
        <f t="shared" si="49"/>
        <v>9.0000000000000135E-2</v>
      </c>
      <c r="F183" s="264">
        <f>G183*1.14</f>
        <v>31699.743523244993</v>
      </c>
      <c r="G183" s="308">
        <f t="shared" si="46"/>
        <v>27806.792564249998</v>
      </c>
      <c r="H183" s="301">
        <v>5.5E-2</v>
      </c>
      <c r="I183" s="272"/>
      <c r="J183" s="239">
        <v>26357.14935</v>
      </c>
      <c r="K183" s="267">
        <v>26357.14935</v>
      </c>
      <c r="L183" s="268">
        <v>5.0000000000000044E-2</v>
      </c>
    </row>
    <row r="184" spans="1:12" s="283" customFormat="1" ht="12.75" x14ac:dyDescent="0.2">
      <c r="A184" s="135" t="s">
        <v>213</v>
      </c>
      <c r="B184" s="358"/>
      <c r="C184" s="285"/>
      <c r="D184" s="285"/>
      <c r="E184" s="286"/>
      <c r="F184" s="264"/>
      <c r="G184" s="264"/>
      <c r="H184" s="301"/>
      <c r="I184" s="272"/>
      <c r="J184" s="239"/>
      <c r="K184" s="267"/>
      <c r="L184" s="268"/>
    </row>
    <row r="185" spans="1:12" s="283" customFormat="1" ht="12.75" x14ac:dyDescent="0.2">
      <c r="A185" s="357"/>
      <c r="B185" s="357"/>
      <c r="C185" s="285"/>
      <c r="D185" s="285"/>
      <c r="E185" s="286"/>
      <c r="F185" s="264"/>
      <c r="G185" s="264"/>
      <c r="H185" s="301"/>
      <c r="I185" s="272"/>
      <c r="J185" s="239"/>
      <c r="K185" s="267"/>
      <c r="L185" s="268"/>
    </row>
    <row r="186" spans="1:12" s="283" customFormat="1" ht="12.75" x14ac:dyDescent="0.2">
      <c r="A186" s="306"/>
      <c r="B186" s="307"/>
      <c r="C186" s="285"/>
      <c r="D186" s="285"/>
      <c r="E186" s="286"/>
      <c r="F186" s="264"/>
      <c r="G186" s="308"/>
      <c r="H186" s="289"/>
      <c r="I186" s="272"/>
      <c r="J186" s="239"/>
      <c r="K186" s="267"/>
      <c r="L186" s="268"/>
    </row>
    <row r="187" spans="1:12" s="283" customFormat="1" ht="12.75" x14ac:dyDescent="0.2">
      <c r="A187" s="345" t="s">
        <v>395</v>
      </c>
      <c r="B187" s="230"/>
      <c r="C187" s="285"/>
      <c r="D187" s="285"/>
      <c r="E187" s="286"/>
      <c r="F187" s="310"/>
      <c r="G187" s="308"/>
      <c r="H187" s="289"/>
      <c r="I187" s="374"/>
      <c r="J187" s="239"/>
      <c r="K187" s="267"/>
      <c r="L187" s="268"/>
    </row>
    <row r="188" spans="1:12" s="283" customFormat="1" ht="12.75" x14ac:dyDescent="0.2">
      <c r="A188" s="375" t="s">
        <v>396</v>
      </c>
      <c r="B188" s="230" t="s">
        <v>19</v>
      </c>
      <c r="C188" s="288">
        <f>D188*1.15</f>
        <v>420.00299999999999</v>
      </c>
      <c r="D188" s="288">
        <v>365.22</v>
      </c>
      <c r="E188" s="292">
        <f>(D188-G188)/G188</f>
        <v>3.8550669866888397E-2</v>
      </c>
      <c r="F188" s="310">
        <f t="shared" ref="F188:F201" si="51">G188*1.14</f>
        <v>400.89599099999992</v>
      </c>
      <c r="G188" s="308">
        <f>K188*1.055</f>
        <v>351.66314999999997</v>
      </c>
      <c r="H188" s="289">
        <v>5.5E-2</v>
      </c>
      <c r="I188" s="374"/>
      <c r="J188" s="239">
        <f>K188*1.14</f>
        <v>379.99619999999993</v>
      </c>
      <c r="K188" s="267">
        <v>333.33</v>
      </c>
      <c r="L188" s="268"/>
    </row>
    <row r="189" spans="1:12" s="283" customFormat="1" ht="12.75" x14ac:dyDescent="0.2">
      <c r="A189" s="375" t="s">
        <v>397</v>
      </c>
      <c r="B189" s="230" t="s">
        <v>19</v>
      </c>
      <c r="C189" s="288">
        <f>D189*1.15</f>
        <v>420.00299999999999</v>
      </c>
      <c r="D189" s="288">
        <v>365.22</v>
      </c>
      <c r="E189" s="292">
        <f>(D189-G189)/G189</f>
        <v>3.8550669866888397E-2</v>
      </c>
      <c r="F189" s="310">
        <f t="shared" si="51"/>
        <v>400.89599099999992</v>
      </c>
      <c r="G189" s="308">
        <f>K189*1.055</f>
        <v>351.66314999999997</v>
      </c>
      <c r="H189" s="289">
        <v>5.5E-2</v>
      </c>
      <c r="I189" s="374"/>
      <c r="J189" s="239">
        <v>380</v>
      </c>
      <c r="K189" s="267">
        <v>333.33</v>
      </c>
      <c r="L189" s="268"/>
    </row>
    <row r="190" spans="1:12" ht="14.25" customHeight="1" x14ac:dyDescent="0.2">
      <c r="A190" s="376" t="s">
        <v>660</v>
      </c>
      <c r="B190" s="312" t="s">
        <v>19</v>
      </c>
      <c r="C190" s="313">
        <f t="shared" ref="C190:C202" si="52">D190*1.15</f>
        <v>3.0014999999999996</v>
      </c>
      <c r="D190" s="313">
        <v>2.61</v>
      </c>
      <c r="E190" s="377">
        <f t="shared" ref="E190:E202" si="53">(D190-G190)/G190</f>
        <v>-0.13000000000000003</v>
      </c>
      <c r="F190" s="315">
        <f t="shared" si="51"/>
        <v>3.42</v>
      </c>
      <c r="G190" s="378">
        <v>3</v>
      </c>
      <c r="H190" s="170"/>
      <c r="I190" s="374"/>
      <c r="J190" s="344"/>
      <c r="K190" s="181"/>
      <c r="L190" s="261"/>
    </row>
    <row r="191" spans="1:12" ht="14.25" customHeight="1" x14ac:dyDescent="0.2">
      <c r="A191" s="376" t="s">
        <v>661</v>
      </c>
      <c r="B191" s="312"/>
      <c r="C191" s="313">
        <f t="shared" si="52"/>
        <v>4.0019999999999998</v>
      </c>
      <c r="D191" s="313">
        <v>3.48</v>
      </c>
      <c r="E191" s="377">
        <f t="shared" si="53"/>
        <v>-0.13</v>
      </c>
      <c r="F191" s="315">
        <f t="shared" si="51"/>
        <v>4.5599999999999996</v>
      </c>
      <c r="G191" s="378">
        <v>4</v>
      </c>
      <c r="H191" s="170"/>
      <c r="I191" s="374"/>
      <c r="J191" s="344"/>
      <c r="K191" s="181"/>
      <c r="L191" s="261"/>
    </row>
    <row r="192" spans="1:12" s="283" customFormat="1" ht="12.75" x14ac:dyDescent="0.2">
      <c r="A192" s="375" t="s">
        <v>402</v>
      </c>
      <c r="B192" s="230" t="s">
        <v>19</v>
      </c>
      <c r="C192" s="288">
        <f t="shared" si="52"/>
        <v>600.00099999999998</v>
      </c>
      <c r="D192" s="288">
        <v>521.74</v>
      </c>
      <c r="E192" s="292">
        <f t="shared" si="53"/>
        <v>2.5038934544189467E-2</v>
      </c>
      <c r="F192" s="310">
        <f t="shared" si="51"/>
        <v>580.25464199999988</v>
      </c>
      <c r="G192" s="308">
        <f t="shared" ref="G192:G198" si="54">K192*1.055</f>
        <v>508.99529999999993</v>
      </c>
      <c r="H192" s="289">
        <v>5.5E-2</v>
      </c>
      <c r="I192" s="374"/>
      <c r="J192" s="239">
        <v>550</v>
      </c>
      <c r="K192" s="267">
        <v>482.46</v>
      </c>
      <c r="L192" s="268"/>
    </row>
    <row r="193" spans="1:12" s="283" customFormat="1" ht="12.75" x14ac:dyDescent="0.2">
      <c r="A193" s="375" t="s">
        <v>403</v>
      </c>
      <c r="B193" s="230" t="s">
        <v>19</v>
      </c>
      <c r="C193" s="288">
        <f t="shared" si="52"/>
        <v>600.00099999999998</v>
      </c>
      <c r="D193" s="288">
        <v>521.74</v>
      </c>
      <c r="E193" s="292">
        <f t="shared" si="53"/>
        <v>2.5038934544189467E-2</v>
      </c>
      <c r="F193" s="310">
        <f t="shared" si="51"/>
        <v>580.25464199999988</v>
      </c>
      <c r="G193" s="308">
        <f t="shared" si="54"/>
        <v>508.99529999999993</v>
      </c>
      <c r="H193" s="289">
        <v>5.5E-2</v>
      </c>
      <c r="I193" s="374"/>
      <c r="J193" s="239">
        <v>550</v>
      </c>
      <c r="K193" s="267">
        <v>482.46</v>
      </c>
      <c r="L193" s="268"/>
    </row>
    <row r="194" spans="1:12" s="283" customFormat="1" ht="12.75" x14ac:dyDescent="0.2">
      <c r="A194" s="375" t="s">
        <v>404</v>
      </c>
      <c r="B194" s="230" t="s">
        <v>19</v>
      </c>
      <c r="C194" s="288">
        <f t="shared" si="52"/>
        <v>55.004499999999993</v>
      </c>
      <c r="D194" s="288">
        <v>47.83</v>
      </c>
      <c r="E194" s="292">
        <f t="shared" si="53"/>
        <v>3.3663768604543197E-2</v>
      </c>
      <c r="F194" s="310">
        <f t="shared" si="51"/>
        <v>52.750421999999986</v>
      </c>
      <c r="G194" s="308">
        <f t="shared" si="54"/>
        <v>46.272299999999994</v>
      </c>
      <c r="H194" s="289">
        <v>5.5E-2</v>
      </c>
      <c r="I194" s="374"/>
      <c r="J194" s="239">
        <v>50</v>
      </c>
      <c r="K194" s="267">
        <v>43.86</v>
      </c>
      <c r="L194" s="268"/>
    </row>
    <row r="195" spans="1:12" s="283" customFormat="1" ht="12.75" x14ac:dyDescent="0.2">
      <c r="A195" s="375" t="s">
        <v>405</v>
      </c>
      <c r="B195" s="230" t="s">
        <v>19</v>
      </c>
      <c r="C195" s="288">
        <f t="shared" si="52"/>
        <v>59.9955</v>
      </c>
      <c r="D195" s="288">
        <v>52.17</v>
      </c>
      <c r="E195" s="292">
        <f t="shared" si="53"/>
        <v>0.12745638319253652</v>
      </c>
      <c r="F195" s="310">
        <f t="shared" si="51"/>
        <v>52.750421999999986</v>
      </c>
      <c r="G195" s="308">
        <f t="shared" si="54"/>
        <v>46.272299999999994</v>
      </c>
      <c r="H195" s="289">
        <v>5.5E-2</v>
      </c>
      <c r="I195" s="374"/>
      <c r="J195" s="239">
        <v>50</v>
      </c>
      <c r="K195" s="267">
        <v>43.86</v>
      </c>
      <c r="L195" s="268"/>
    </row>
    <row r="196" spans="1:12" s="283" customFormat="1" ht="12.75" x14ac:dyDescent="0.2">
      <c r="A196" s="375" t="s">
        <v>406</v>
      </c>
      <c r="B196" s="230" t="s">
        <v>19</v>
      </c>
      <c r="C196" s="288">
        <f t="shared" si="52"/>
        <v>619.9994999999999</v>
      </c>
      <c r="D196" s="288">
        <v>539.13</v>
      </c>
      <c r="E196" s="292">
        <f t="shared" si="53"/>
        <v>5.9204279489417817E-2</v>
      </c>
      <c r="F196" s="310">
        <f t="shared" si="51"/>
        <v>580.25464199999988</v>
      </c>
      <c r="G196" s="308">
        <f t="shared" si="54"/>
        <v>508.99529999999993</v>
      </c>
      <c r="H196" s="289">
        <v>5.5E-2</v>
      </c>
      <c r="I196" s="374"/>
      <c r="J196" s="239">
        <v>550</v>
      </c>
      <c r="K196" s="267">
        <v>482.46</v>
      </c>
      <c r="L196" s="268"/>
    </row>
    <row r="197" spans="1:12" s="283" customFormat="1" ht="25.5" x14ac:dyDescent="0.2">
      <c r="A197" s="375" t="s">
        <v>407</v>
      </c>
      <c r="B197" s="230" t="s">
        <v>19</v>
      </c>
      <c r="C197" s="288">
        <f t="shared" si="52"/>
        <v>600.00099999999998</v>
      </c>
      <c r="D197" s="288">
        <v>521.74</v>
      </c>
      <c r="E197" s="292">
        <f t="shared" si="53"/>
        <v>2.418979488918024E-2</v>
      </c>
      <c r="F197" s="310">
        <f t="shared" si="51"/>
        <v>580.73572200000001</v>
      </c>
      <c r="G197" s="308">
        <f t="shared" si="54"/>
        <v>509.41730000000001</v>
      </c>
      <c r="H197" s="289">
        <v>5.5E-2</v>
      </c>
      <c r="I197" s="374"/>
      <c r="J197" s="239">
        <v>500</v>
      </c>
      <c r="K197" s="267">
        <v>482.86</v>
      </c>
      <c r="L197" s="268"/>
    </row>
    <row r="198" spans="1:12" s="283" customFormat="1" ht="12.75" x14ac:dyDescent="0.2">
      <c r="A198" s="375" t="s">
        <v>408</v>
      </c>
      <c r="B198" s="230" t="s">
        <v>19</v>
      </c>
      <c r="C198" s="288">
        <f t="shared" si="52"/>
        <v>1029.9974999999999</v>
      </c>
      <c r="D198" s="288">
        <v>895.65</v>
      </c>
      <c r="E198" s="292">
        <f t="shared" si="53"/>
        <v>4.0656720444678232E-2</v>
      </c>
      <c r="F198" s="310">
        <f t="shared" si="51"/>
        <v>981.15063299999986</v>
      </c>
      <c r="G198" s="308">
        <f t="shared" si="54"/>
        <v>860.6584499999999</v>
      </c>
      <c r="H198" s="289">
        <v>5.5E-2</v>
      </c>
      <c r="I198" s="374"/>
      <c r="J198" s="239">
        <v>930</v>
      </c>
      <c r="K198" s="267">
        <v>815.79</v>
      </c>
      <c r="L198" s="268"/>
    </row>
    <row r="199" spans="1:12" s="283" customFormat="1" ht="12.75" x14ac:dyDescent="0.2">
      <c r="A199" s="379" t="s">
        <v>409</v>
      </c>
      <c r="B199" s="230"/>
      <c r="C199" s="288"/>
      <c r="D199" s="288"/>
      <c r="E199" s="292"/>
      <c r="F199" s="310"/>
      <c r="G199" s="308"/>
      <c r="H199" s="289"/>
      <c r="I199" s="374"/>
      <c r="J199" s="239"/>
      <c r="K199" s="267"/>
      <c r="L199" s="268"/>
    </row>
    <row r="200" spans="1:12" s="283" customFormat="1" ht="12.75" x14ac:dyDescent="0.2">
      <c r="A200" s="375" t="s">
        <v>410</v>
      </c>
      <c r="B200" s="230" t="s">
        <v>19</v>
      </c>
      <c r="C200" s="288">
        <f t="shared" si="52"/>
        <v>619.9994999999999</v>
      </c>
      <c r="D200" s="288">
        <v>539.13</v>
      </c>
      <c r="E200" s="292">
        <f t="shared" si="53"/>
        <v>5.9204279489417817E-2</v>
      </c>
      <c r="F200" s="310">
        <f t="shared" si="51"/>
        <v>580.25464199999988</v>
      </c>
      <c r="G200" s="308">
        <f>K200*1.055</f>
        <v>508.99529999999993</v>
      </c>
      <c r="H200" s="289">
        <v>5.5E-2</v>
      </c>
      <c r="I200" s="374"/>
      <c r="J200" s="239">
        <v>550</v>
      </c>
      <c r="K200" s="267">
        <v>482.46</v>
      </c>
      <c r="L200" s="268"/>
    </row>
    <row r="201" spans="1:12" s="283" customFormat="1" ht="12.75" x14ac:dyDescent="0.2">
      <c r="A201" s="375" t="s">
        <v>411</v>
      </c>
      <c r="B201" s="230" t="s">
        <v>19</v>
      </c>
      <c r="C201" s="288">
        <f t="shared" si="52"/>
        <v>1550.0044999999998</v>
      </c>
      <c r="D201" s="288">
        <v>1347.83</v>
      </c>
      <c r="E201" s="292">
        <f t="shared" si="53"/>
        <v>7.8832285694812654E-2</v>
      </c>
      <c r="F201" s="310">
        <f t="shared" si="51"/>
        <v>1424.2493669999997</v>
      </c>
      <c r="G201" s="308">
        <f>K201*1.055</f>
        <v>1249.3415499999999</v>
      </c>
      <c r="H201" s="289">
        <v>5.5E-2</v>
      </c>
      <c r="I201" s="374"/>
      <c r="J201" s="239">
        <v>1350</v>
      </c>
      <c r="K201" s="267">
        <v>1184.21</v>
      </c>
      <c r="L201" s="268"/>
    </row>
    <row r="202" spans="1:12" s="283" customFormat="1" ht="12.75" x14ac:dyDescent="0.2">
      <c r="A202" s="375" t="s">
        <v>412</v>
      </c>
      <c r="B202" s="230" t="s">
        <v>19</v>
      </c>
      <c r="C202" s="288">
        <f t="shared" si="52"/>
        <v>219.995</v>
      </c>
      <c r="D202" s="288">
        <v>191.3</v>
      </c>
      <c r="E202" s="292">
        <f t="shared" si="53"/>
        <v>3.3555712596953446E-2</v>
      </c>
      <c r="F202" s="310">
        <f>G202*1.14</f>
        <v>211.00168799999994</v>
      </c>
      <c r="G202" s="308">
        <f>K202*1.055</f>
        <v>185.08919999999998</v>
      </c>
      <c r="H202" s="289">
        <v>5.5E-2</v>
      </c>
      <c r="I202" s="374"/>
      <c r="J202" s="239">
        <v>200</v>
      </c>
      <c r="K202" s="267">
        <v>175.44</v>
      </c>
      <c r="L202" s="268"/>
    </row>
    <row r="203" spans="1:12" s="283" customFormat="1" x14ac:dyDescent="0.25">
      <c r="A203" s="375" t="s">
        <v>413</v>
      </c>
      <c r="B203" s="230" t="s">
        <v>19</v>
      </c>
      <c r="C203" s="1004" t="s">
        <v>414</v>
      </c>
      <c r="D203" s="995"/>
      <c r="E203" s="1005"/>
      <c r="F203" s="1007" t="s">
        <v>414</v>
      </c>
      <c r="G203" s="1003"/>
      <c r="H203" s="1003"/>
      <c r="I203" s="374"/>
      <c r="J203" s="1006" t="s">
        <v>414</v>
      </c>
      <c r="K203" s="1003"/>
      <c r="L203" s="994"/>
    </row>
    <row r="204" spans="1:12" s="283" customFormat="1" ht="12.75" x14ac:dyDescent="0.2">
      <c r="A204" s="380"/>
      <c r="B204" s="299"/>
      <c r="C204" s="285"/>
      <c r="D204" s="285"/>
      <c r="E204" s="286"/>
      <c r="F204" s="296"/>
      <c r="G204" s="297"/>
      <c r="H204" s="301"/>
      <c r="I204" s="259"/>
      <c r="J204" s="239"/>
      <c r="K204" s="267"/>
      <c r="L204" s="268"/>
    </row>
    <row r="205" spans="1:12" s="283" customFormat="1" ht="12.75" x14ac:dyDescent="0.2">
      <c r="A205" s="345" t="s">
        <v>349</v>
      </c>
      <c r="B205" s="230"/>
      <c r="C205" s="285"/>
      <c r="D205" s="285"/>
      <c r="E205" s="286"/>
      <c r="F205" s="310"/>
      <c r="G205" s="308"/>
      <c r="H205" s="289"/>
      <c r="I205" s="381"/>
      <c r="J205" s="239"/>
      <c r="K205" s="267"/>
      <c r="L205" s="268"/>
    </row>
    <row r="206" spans="1:12" s="283" customFormat="1" ht="12.75" x14ac:dyDescent="0.2">
      <c r="A206" s="306" t="s">
        <v>350</v>
      </c>
      <c r="B206" s="230"/>
      <c r="C206" s="285"/>
      <c r="D206" s="285"/>
      <c r="E206" s="286"/>
      <c r="F206" s="310"/>
      <c r="G206" s="308"/>
      <c r="H206" s="289"/>
      <c r="I206" s="381"/>
      <c r="J206" s="239"/>
      <c r="K206" s="267"/>
      <c r="L206" s="268"/>
    </row>
    <row r="207" spans="1:12" s="283" customFormat="1" x14ac:dyDescent="0.25">
      <c r="A207" s="375" t="s">
        <v>351</v>
      </c>
      <c r="B207" s="230" t="s">
        <v>19</v>
      </c>
      <c r="C207" s="1002" t="s">
        <v>352</v>
      </c>
      <c r="D207" s="1003"/>
      <c r="E207" s="994"/>
      <c r="F207" s="1007" t="s">
        <v>352</v>
      </c>
      <c r="G207" s="1003"/>
      <c r="H207" s="1003"/>
      <c r="I207" s="381"/>
      <c r="J207" s="1006" t="s">
        <v>352</v>
      </c>
      <c r="K207" s="1003"/>
      <c r="L207" s="994"/>
    </row>
    <row r="208" spans="1:12" s="283" customFormat="1" x14ac:dyDescent="0.25">
      <c r="A208" s="375" t="s">
        <v>353</v>
      </c>
      <c r="B208" s="230" t="s">
        <v>19</v>
      </c>
      <c r="C208" s="1002" t="s">
        <v>352</v>
      </c>
      <c r="D208" s="1003"/>
      <c r="E208" s="994"/>
      <c r="F208" s="1007" t="s">
        <v>352</v>
      </c>
      <c r="G208" s="1003"/>
      <c r="H208" s="1003"/>
      <c r="I208" s="381"/>
      <c r="J208" s="1006" t="s">
        <v>352</v>
      </c>
      <c r="K208" s="1003"/>
      <c r="L208" s="994"/>
    </row>
    <row r="209" spans="1:12" s="283" customFormat="1" x14ac:dyDescent="0.25">
      <c r="A209" s="375" t="s">
        <v>354</v>
      </c>
      <c r="B209" s="230" t="s">
        <v>19</v>
      </c>
      <c r="C209" s="1002" t="s">
        <v>352</v>
      </c>
      <c r="D209" s="1003"/>
      <c r="E209" s="994"/>
      <c r="F209" s="1007" t="s">
        <v>352</v>
      </c>
      <c r="G209" s="1003"/>
      <c r="H209" s="1003"/>
      <c r="I209" s="381"/>
      <c r="J209" s="1006" t="s">
        <v>352</v>
      </c>
      <c r="K209" s="1003"/>
      <c r="L209" s="994"/>
    </row>
    <row r="210" spans="1:12" s="283" customFormat="1" x14ac:dyDescent="0.25">
      <c r="A210" s="375" t="s">
        <v>355</v>
      </c>
      <c r="B210" s="230" t="s">
        <v>19</v>
      </c>
      <c r="C210" s="1002" t="s">
        <v>352</v>
      </c>
      <c r="D210" s="1003"/>
      <c r="E210" s="994"/>
      <c r="F210" s="1007" t="s">
        <v>352</v>
      </c>
      <c r="G210" s="1003"/>
      <c r="H210" s="1003"/>
      <c r="I210" s="381"/>
      <c r="J210" s="1006" t="s">
        <v>352</v>
      </c>
      <c r="K210" s="1003"/>
      <c r="L210" s="994"/>
    </row>
    <row r="211" spans="1:12" s="283" customFormat="1" x14ac:dyDescent="0.25">
      <c r="A211" s="382" t="s">
        <v>356</v>
      </c>
      <c r="B211" s="383" t="s">
        <v>19</v>
      </c>
      <c r="C211" s="1002" t="s">
        <v>352</v>
      </c>
      <c r="D211" s="1003"/>
      <c r="E211" s="994"/>
      <c r="F211" s="1007" t="s">
        <v>352</v>
      </c>
      <c r="G211" s="1003"/>
      <c r="H211" s="1003"/>
      <c r="I211" s="384"/>
      <c r="J211" s="1006" t="s">
        <v>352</v>
      </c>
      <c r="K211" s="1003"/>
      <c r="L211" s="994"/>
    </row>
    <row r="212" spans="1:12" s="283" customFormat="1" x14ac:dyDescent="0.25">
      <c r="A212" s="382" t="s">
        <v>357</v>
      </c>
      <c r="B212" s="383" t="s">
        <v>19</v>
      </c>
      <c r="C212" s="1002" t="s">
        <v>352</v>
      </c>
      <c r="D212" s="1003"/>
      <c r="E212" s="994"/>
      <c r="F212" s="1007" t="s">
        <v>352</v>
      </c>
      <c r="G212" s="1003"/>
      <c r="H212" s="1003"/>
      <c r="I212" s="384"/>
      <c r="J212" s="1006" t="s">
        <v>352</v>
      </c>
      <c r="K212" s="1003"/>
      <c r="L212" s="994"/>
    </row>
    <row r="213" spans="1:12" s="283" customFormat="1" x14ac:dyDescent="0.25">
      <c r="A213" s="382" t="s">
        <v>358</v>
      </c>
      <c r="B213" s="383" t="s">
        <v>19</v>
      </c>
      <c r="C213" s="1002" t="s">
        <v>352</v>
      </c>
      <c r="D213" s="1003"/>
      <c r="E213" s="994"/>
      <c r="F213" s="1007" t="s">
        <v>352</v>
      </c>
      <c r="G213" s="1003"/>
      <c r="H213" s="1003"/>
      <c r="I213" s="384"/>
      <c r="J213" s="1006" t="s">
        <v>352</v>
      </c>
      <c r="K213" s="1003"/>
      <c r="L213" s="994"/>
    </row>
    <row r="214" spans="1:12" s="283" customFormat="1" x14ac:dyDescent="0.25">
      <c r="A214" s="385" t="s">
        <v>359</v>
      </c>
      <c r="B214" s="383"/>
      <c r="C214" s="285"/>
      <c r="D214" s="285"/>
      <c r="E214" s="286"/>
      <c r="F214" s="310"/>
      <c r="G214" s="386"/>
      <c r="H214" s="387"/>
      <c r="I214" s="384"/>
      <c r="J214" s="388"/>
      <c r="K214" s="132"/>
      <c r="L214" s="132"/>
    </row>
    <row r="215" spans="1:12" s="283" customFormat="1" x14ac:dyDescent="0.25">
      <c r="A215" s="382" t="s">
        <v>360</v>
      </c>
      <c r="B215" s="383" t="s">
        <v>19</v>
      </c>
      <c r="C215" s="1002" t="s">
        <v>352</v>
      </c>
      <c r="D215" s="995"/>
      <c r="E215" s="1005"/>
      <c r="F215" s="1007" t="s">
        <v>352</v>
      </c>
      <c r="G215" s="1003"/>
      <c r="H215" s="1003"/>
      <c r="I215" s="384"/>
      <c r="J215" s="1006" t="s">
        <v>352</v>
      </c>
      <c r="K215" s="1003"/>
      <c r="L215" s="994"/>
    </row>
    <row r="216" spans="1:12" s="283" customFormat="1" x14ac:dyDescent="0.25">
      <c r="A216" s="382" t="s">
        <v>361</v>
      </c>
      <c r="B216" s="383" t="s">
        <v>19</v>
      </c>
      <c r="C216" s="1002" t="s">
        <v>352</v>
      </c>
      <c r="D216" s="995"/>
      <c r="E216" s="1005"/>
      <c r="F216" s="1007" t="s">
        <v>352</v>
      </c>
      <c r="G216" s="1003"/>
      <c r="H216" s="1003"/>
      <c r="I216" s="384"/>
      <c r="J216" s="1006" t="s">
        <v>352</v>
      </c>
      <c r="K216" s="1003"/>
      <c r="L216" s="994"/>
    </row>
    <row r="217" spans="1:12" s="283" customFormat="1" x14ac:dyDescent="0.25">
      <c r="A217" s="382" t="s">
        <v>362</v>
      </c>
      <c r="B217" s="383" t="s">
        <v>19</v>
      </c>
      <c r="C217" s="1002" t="s">
        <v>352</v>
      </c>
      <c r="D217" s="995"/>
      <c r="E217" s="1005"/>
      <c r="F217" s="1007" t="s">
        <v>352</v>
      </c>
      <c r="G217" s="1003"/>
      <c r="H217" s="1003"/>
      <c r="I217" s="384"/>
      <c r="J217" s="1006" t="s">
        <v>352</v>
      </c>
      <c r="K217" s="1003"/>
      <c r="L217" s="994"/>
    </row>
    <row r="218" spans="1:12" s="283" customFormat="1" x14ac:dyDescent="0.25">
      <c r="A218" s="382" t="s">
        <v>525</v>
      </c>
      <c r="B218" s="383" t="s">
        <v>19</v>
      </c>
      <c r="C218" s="1002" t="s">
        <v>352</v>
      </c>
      <c r="D218" s="995"/>
      <c r="E218" s="1005"/>
      <c r="F218" s="1007" t="s">
        <v>352</v>
      </c>
      <c r="G218" s="1003"/>
      <c r="H218" s="1003"/>
      <c r="I218" s="384"/>
      <c r="J218" s="1006" t="s">
        <v>352</v>
      </c>
      <c r="K218" s="1003"/>
      <c r="L218" s="994"/>
    </row>
    <row r="219" spans="1:12" s="283" customFormat="1" x14ac:dyDescent="0.25">
      <c r="A219" s="382" t="s">
        <v>364</v>
      </c>
      <c r="B219" s="383" t="s">
        <v>19</v>
      </c>
      <c r="C219" s="1002" t="s">
        <v>352</v>
      </c>
      <c r="D219" s="995"/>
      <c r="E219" s="1005"/>
      <c r="F219" s="1007" t="s">
        <v>352</v>
      </c>
      <c r="G219" s="1003"/>
      <c r="H219" s="1003"/>
      <c r="I219" s="384"/>
      <c r="J219" s="1006" t="s">
        <v>352</v>
      </c>
      <c r="K219" s="1003"/>
      <c r="L219" s="994"/>
    </row>
    <row r="220" spans="1:12" s="283" customFormat="1" x14ac:dyDescent="0.25">
      <c r="A220" s="382" t="s">
        <v>365</v>
      </c>
      <c r="B220" s="383" t="s">
        <v>19</v>
      </c>
      <c r="C220" s="1002" t="s">
        <v>352</v>
      </c>
      <c r="D220" s="995"/>
      <c r="E220" s="1005"/>
      <c r="F220" s="1007" t="s">
        <v>352</v>
      </c>
      <c r="G220" s="1003"/>
      <c r="H220" s="1003"/>
      <c r="I220" s="384"/>
      <c r="J220" s="1006" t="s">
        <v>352</v>
      </c>
      <c r="K220" s="1003"/>
      <c r="L220" s="994"/>
    </row>
    <row r="221" spans="1:12" s="283" customFormat="1" x14ac:dyDescent="0.25">
      <c r="A221" s="382" t="s">
        <v>366</v>
      </c>
      <c r="B221" s="383" t="s">
        <v>19</v>
      </c>
      <c r="C221" s="1002" t="s">
        <v>352</v>
      </c>
      <c r="D221" s="995"/>
      <c r="E221" s="1005"/>
      <c r="F221" s="1007" t="s">
        <v>352</v>
      </c>
      <c r="G221" s="1003"/>
      <c r="H221" s="1003"/>
      <c r="I221" s="384"/>
      <c r="J221" s="1006" t="s">
        <v>352</v>
      </c>
      <c r="K221" s="1003"/>
      <c r="L221" s="994"/>
    </row>
    <row r="222" spans="1:12" s="283" customFormat="1" x14ac:dyDescent="0.25">
      <c r="A222" s="382" t="s">
        <v>367</v>
      </c>
      <c r="B222" s="383" t="s">
        <v>19</v>
      </c>
      <c r="C222" s="1002" t="s">
        <v>352</v>
      </c>
      <c r="D222" s="995"/>
      <c r="E222" s="1005"/>
      <c r="F222" s="1007" t="s">
        <v>352</v>
      </c>
      <c r="G222" s="1003"/>
      <c r="H222" s="1003"/>
      <c r="I222" s="384"/>
      <c r="J222" s="1006" t="s">
        <v>352</v>
      </c>
      <c r="K222" s="1003"/>
      <c r="L222" s="994"/>
    </row>
    <row r="223" spans="1:12" s="283" customFormat="1" x14ac:dyDescent="0.25">
      <c r="A223" s="382" t="s">
        <v>368</v>
      </c>
      <c r="B223" s="383" t="s">
        <v>19</v>
      </c>
      <c r="C223" s="1002" t="s">
        <v>352</v>
      </c>
      <c r="D223" s="995"/>
      <c r="E223" s="1005"/>
      <c r="F223" s="1007" t="s">
        <v>352</v>
      </c>
      <c r="G223" s="1003"/>
      <c r="H223" s="1003"/>
      <c r="I223" s="384"/>
      <c r="J223" s="1006" t="s">
        <v>352</v>
      </c>
      <c r="K223" s="1003"/>
      <c r="L223" s="994"/>
    </row>
    <row r="224" spans="1:12" s="283" customFormat="1" x14ac:dyDescent="0.25">
      <c r="A224" s="382" t="s">
        <v>369</v>
      </c>
      <c r="B224" s="383" t="s">
        <v>19</v>
      </c>
      <c r="C224" s="1002" t="s">
        <v>352</v>
      </c>
      <c r="D224" s="995"/>
      <c r="E224" s="1005"/>
      <c r="F224" s="1007" t="s">
        <v>352</v>
      </c>
      <c r="G224" s="1003"/>
      <c r="H224" s="1003"/>
      <c r="I224" s="384"/>
      <c r="J224" s="1006" t="s">
        <v>352</v>
      </c>
      <c r="K224" s="1003"/>
      <c r="L224" s="994"/>
    </row>
    <row r="225" spans="1:12" s="283" customFormat="1" x14ac:dyDescent="0.25">
      <c r="A225" s="382" t="s">
        <v>370</v>
      </c>
      <c r="B225" s="383" t="s">
        <v>19</v>
      </c>
      <c r="C225" s="1002" t="s">
        <v>352</v>
      </c>
      <c r="D225" s="995"/>
      <c r="E225" s="1005"/>
      <c r="F225" s="1007" t="s">
        <v>352</v>
      </c>
      <c r="G225" s="1003"/>
      <c r="H225" s="1003"/>
      <c r="I225" s="384"/>
      <c r="J225" s="1006" t="s">
        <v>352</v>
      </c>
      <c r="K225" s="1003"/>
      <c r="L225" s="994"/>
    </row>
    <row r="226" spans="1:12" s="283" customFormat="1" x14ac:dyDescent="0.25">
      <c r="A226" s="382" t="s">
        <v>371</v>
      </c>
      <c r="B226" s="383" t="s">
        <v>19</v>
      </c>
      <c r="C226" s="1002" t="s">
        <v>352</v>
      </c>
      <c r="D226" s="995"/>
      <c r="E226" s="1005"/>
      <c r="F226" s="1007" t="s">
        <v>352</v>
      </c>
      <c r="G226" s="1003"/>
      <c r="H226" s="1003"/>
      <c r="I226" s="384"/>
      <c r="J226" s="1006" t="s">
        <v>352</v>
      </c>
      <c r="K226" s="1003"/>
      <c r="L226" s="994"/>
    </row>
    <row r="227" spans="1:12" s="283" customFormat="1" x14ac:dyDescent="0.25">
      <c r="A227" s="382" t="s">
        <v>372</v>
      </c>
      <c r="B227" s="383" t="s">
        <v>45</v>
      </c>
      <c r="C227" s="1002" t="s">
        <v>352</v>
      </c>
      <c r="D227" s="995"/>
      <c r="E227" s="1005"/>
      <c r="F227" s="1007" t="s">
        <v>352</v>
      </c>
      <c r="G227" s="1003"/>
      <c r="H227" s="1003"/>
      <c r="I227" s="384"/>
      <c r="J227" s="1006" t="s">
        <v>352</v>
      </c>
      <c r="K227" s="1003"/>
      <c r="L227" s="994"/>
    </row>
    <row r="228" spans="1:12" s="283" customFormat="1" ht="12.75" x14ac:dyDescent="0.2">
      <c r="A228" s="382"/>
      <c r="B228" s="383"/>
      <c r="C228" s="285"/>
      <c r="D228" s="285"/>
      <c r="E228" s="286"/>
      <c r="F228" s="264"/>
      <c r="G228" s="386"/>
      <c r="H228" s="387"/>
      <c r="I228" s="384"/>
      <c r="J228" s="239"/>
      <c r="K228" s="267"/>
      <c r="L228" s="268"/>
    </row>
    <row r="229" spans="1:12" s="283" customFormat="1" ht="12.75" x14ac:dyDescent="0.2">
      <c r="A229" s="389" t="s">
        <v>349</v>
      </c>
      <c r="B229" s="383"/>
      <c r="C229" s="285"/>
      <c r="D229" s="285"/>
      <c r="E229" s="286"/>
      <c r="F229" s="264"/>
      <c r="G229" s="386"/>
      <c r="H229" s="387"/>
      <c r="I229" s="384"/>
      <c r="J229" s="239"/>
      <c r="K229" s="267"/>
      <c r="L229" s="268"/>
    </row>
    <row r="230" spans="1:12" s="283" customFormat="1" ht="12.75" x14ac:dyDescent="0.2">
      <c r="A230" s="380" t="s">
        <v>373</v>
      </c>
      <c r="B230" s="230" t="s">
        <v>19</v>
      </c>
      <c r="C230" s="288">
        <f>D230*1.15</f>
        <v>105.50446265000001</v>
      </c>
      <c r="D230" s="288">
        <f t="shared" ref="D230:D251" si="55">G230*1.09</f>
        <v>91.74301100000001</v>
      </c>
      <c r="E230" s="292">
        <f>(D230-G230)/G230</f>
        <v>9.000000000000008E-2</v>
      </c>
      <c r="F230" s="310">
        <f>G230*1.14</f>
        <v>95.951405999999992</v>
      </c>
      <c r="G230" s="308">
        <f t="shared" ref="G230:G237" si="56">K230*1.055</f>
        <v>84.167900000000003</v>
      </c>
      <c r="H230" s="289">
        <v>5.5E-2</v>
      </c>
      <c r="I230" s="181"/>
      <c r="J230" s="167">
        <f>K230*1.14</f>
        <v>90.94919999999999</v>
      </c>
      <c r="K230" s="168">
        <v>79.78</v>
      </c>
      <c r="L230" s="268">
        <v>7.0000000000000007E-2</v>
      </c>
    </row>
    <row r="231" spans="1:12" s="283" customFormat="1" ht="12.75" x14ac:dyDescent="0.2">
      <c r="A231" s="382" t="s">
        <v>374</v>
      </c>
      <c r="B231" s="383" t="s">
        <v>19</v>
      </c>
      <c r="C231" s="288">
        <f t="shared" ref="C231:C251" si="57">D231*1.15</f>
        <v>173.76894450000003</v>
      </c>
      <c r="D231" s="288">
        <f t="shared" si="55"/>
        <v>151.10343000000003</v>
      </c>
      <c r="E231" s="292">
        <f t="shared" ref="E231:E251" si="58">(D231-G231)/G231</f>
        <v>9.0000000000000149E-2</v>
      </c>
      <c r="F231" s="310">
        <f t="shared" ref="F231:F252" si="59">G231*1.14</f>
        <v>158.03477999999998</v>
      </c>
      <c r="G231" s="308">
        <f t="shared" si="56"/>
        <v>138.62700000000001</v>
      </c>
      <c r="H231" s="387">
        <v>5.5E-2</v>
      </c>
      <c r="I231" s="384"/>
      <c r="J231" s="167">
        <v>149.80000000000001</v>
      </c>
      <c r="K231" s="168">
        <v>131.4</v>
      </c>
      <c r="L231" s="268">
        <v>7.0000000000000007E-2</v>
      </c>
    </row>
    <row r="232" spans="1:12" s="283" customFormat="1" ht="12.75" x14ac:dyDescent="0.2">
      <c r="A232" s="390" t="s">
        <v>375</v>
      </c>
      <c r="B232" s="383" t="s">
        <v>19</v>
      </c>
      <c r="C232" s="288">
        <f t="shared" si="57"/>
        <v>434.43558567499991</v>
      </c>
      <c r="D232" s="288">
        <f t="shared" si="55"/>
        <v>377.77007449999996</v>
      </c>
      <c r="E232" s="292">
        <f t="shared" si="58"/>
        <v>9.0000000000000011E-2</v>
      </c>
      <c r="F232" s="310">
        <f t="shared" si="59"/>
        <v>395.09897699999993</v>
      </c>
      <c r="G232" s="308">
        <f t="shared" si="56"/>
        <v>346.57804999999996</v>
      </c>
      <c r="H232" s="387">
        <v>5.5E-2</v>
      </c>
      <c r="I232" s="384"/>
      <c r="J232" s="167">
        <v>374.5</v>
      </c>
      <c r="K232" s="168">
        <v>328.51</v>
      </c>
      <c r="L232" s="268">
        <v>7.0000000000000007E-2</v>
      </c>
    </row>
    <row r="233" spans="1:12" ht="25.5" x14ac:dyDescent="0.2">
      <c r="A233" s="391" t="s">
        <v>662</v>
      </c>
      <c r="B233" s="392" t="s">
        <v>19</v>
      </c>
      <c r="C233" s="313">
        <f t="shared" si="57"/>
        <v>86.884472250000016</v>
      </c>
      <c r="D233" s="313">
        <f t="shared" si="55"/>
        <v>75.551715000000016</v>
      </c>
      <c r="E233" s="377">
        <f t="shared" si="58"/>
        <v>9.0000000000000149E-2</v>
      </c>
      <c r="F233" s="315">
        <f t="shared" si="59"/>
        <v>79.017389999999992</v>
      </c>
      <c r="G233" s="316">
        <f t="shared" si="56"/>
        <v>69.313500000000005</v>
      </c>
      <c r="H233" s="393">
        <v>5.5E-2</v>
      </c>
      <c r="I233" s="384"/>
      <c r="J233" s="272">
        <v>74.900000000000006</v>
      </c>
      <c r="K233" s="162">
        <v>65.7</v>
      </c>
      <c r="L233" s="261">
        <v>7.0000000000000007E-2</v>
      </c>
    </row>
    <row r="234" spans="1:12" ht="25.5" x14ac:dyDescent="0.2">
      <c r="A234" s="391" t="s">
        <v>377</v>
      </c>
      <c r="B234" s="392" t="s">
        <v>19</v>
      </c>
      <c r="C234" s="313">
        <f t="shared" si="57"/>
        <v>322.72886769999997</v>
      </c>
      <c r="D234" s="313">
        <f t="shared" si="55"/>
        <v>280.63379800000001</v>
      </c>
      <c r="E234" s="377">
        <f t="shared" si="58"/>
        <v>9.0000000000000066E-2</v>
      </c>
      <c r="F234" s="315">
        <f t="shared" si="59"/>
        <v>293.50690799999995</v>
      </c>
      <c r="G234" s="316">
        <f t="shared" si="56"/>
        <v>257.4622</v>
      </c>
      <c r="H234" s="393">
        <v>5.5E-2</v>
      </c>
      <c r="I234" s="384"/>
      <c r="J234" s="272">
        <v>278.2</v>
      </c>
      <c r="K234" s="162">
        <v>244.04</v>
      </c>
      <c r="L234" s="261">
        <v>7.0000000000000007E-2</v>
      </c>
    </row>
    <row r="235" spans="1:12" ht="25.5" x14ac:dyDescent="0.2">
      <c r="A235" s="391" t="s">
        <v>662</v>
      </c>
      <c r="B235" s="392" t="s">
        <v>19</v>
      </c>
      <c r="C235" s="313">
        <f t="shared" si="57"/>
        <v>186.18667957499997</v>
      </c>
      <c r="D235" s="313">
        <f t="shared" si="55"/>
        <v>161.90146049999998</v>
      </c>
      <c r="E235" s="377">
        <f t="shared" si="58"/>
        <v>8.9999999999999983E-2</v>
      </c>
      <c r="F235" s="315">
        <f t="shared" si="59"/>
        <v>169.32813299999998</v>
      </c>
      <c r="G235" s="316">
        <f t="shared" si="56"/>
        <v>148.53344999999999</v>
      </c>
      <c r="H235" s="393">
        <v>5.5E-2</v>
      </c>
      <c r="I235" s="384"/>
      <c r="J235" s="272">
        <v>160.5</v>
      </c>
      <c r="K235" s="162">
        <v>140.79</v>
      </c>
      <c r="L235" s="261">
        <v>7.0000000000000007E-2</v>
      </c>
    </row>
    <row r="236" spans="1:12" x14ac:dyDescent="0.2">
      <c r="A236" s="391" t="s">
        <v>378</v>
      </c>
      <c r="B236" s="392" t="s">
        <v>19</v>
      </c>
      <c r="C236" s="313">
        <f t="shared" si="57"/>
        <v>310.31113262500003</v>
      </c>
      <c r="D236" s="313">
        <f t="shared" si="55"/>
        <v>269.83576750000003</v>
      </c>
      <c r="E236" s="377">
        <f t="shared" si="58"/>
        <v>9.0000000000000177E-2</v>
      </c>
      <c r="F236" s="315">
        <f t="shared" si="59"/>
        <v>282.21355499999999</v>
      </c>
      <c r="G236" s="316">
        <f t="shared" si="56"/>
        <v>247.55574999999999</v>
      </c>
      <c r="H236" s="393">
        <v>5.5E-2</v>
      </c>
      <c r="I236" s="384"/>
      <c r="J236" s="272">
        <v>267.5</v>
      </c>
      <c r="K236" s="162">
        <v>234.65</v>
      </c>
      <c r="L236" s="261">
        <v>7.0000000000000007E-2</v>
      </c>
    </row>
    <row r="237" spans="1:12" ht="25.5" x14ac:dyDescent="0.2">
      <c r="A237" s="391" t="s">
        <v>379</v>
      </c>
      <c r="B237" s="392" t="s">
        <v>19</v>
      </c>
      <c r="C237" s="313">
        <f t="shared" si="57"/>
        <v>558.56003872499991</v>
      </c>
      <c r="D237" s="313">
        <f t="shared" si="55"/>
        <v>485.70438150000001</v>
      </c>
      <c r="E237" s="377">
        <f t="shared" si="58"/>
        <v>9.0000000000000038E-2</v>
      </c>
      <c r="F237" s="315">
        <f t="shared" si="59"/>
        <v>507.98439899999994</v>
      </c>
      <c r="G237" s="316">
        <f t="shared" si="56"/>
        <v>445.60034999999999</v>
      </c>
      <c r="H237" s="393">
        <v>5.5E-2</v>
      </c>
      <c r="I237" s="384"/>
      <c r="J237" s="272">
        <v>481.5</v>
      </c>
      <c r="K237" s="162">
        <v>422.37</v>
      </c>
      <c r="L237" s="261">
        <v>7.0000000000000007E-2</v>
      </c>
    </row>
    <row r="238" spans="1:12" x14ac:dyDescent="0.2">
      <c r="A238" s="394" t="s">
        <v>380</v>
      </c>
      <c r="B238" s="392" t="s">
        <v>19</v>
      </c>
      <c r="C238" s="313">
        <f t="shared" si="57"/>
        <v>434.43558567499997</v>
      </c>
      <c r="D238" s="313">
        <f t="shared" si="55"/>
        <v>377.77007450000002</v>
      </c>
      <c r="E238" s="377">
        <f t="shared" si="58"/>
        <v>0.09</v>
      </c>
      <c r="F238" s="315">
        <f t="shared" si="59"/>
        <v>395.09897699999999</v>
      </c>
      <c r="G238" s="316">
        <v>346.57805000000002</v>
      </c>
      <c r="H238" s="393">
        <v>5.5E-2</v>
      </c>
      <c r="I238" s="384"/>
      <c r="J238" s="272">
        <v>374.5</v>
      </c>
      <c r="K238" s="162">
        <f>32851/100</f>
        <v>328.51</v>
      </c>
      <c r="L238" s="261">
        <v>7.0000000000000007E-2</v>
      </c>
    </row>
    <row r="239" spans="1:12" ht="25.5" x14ac:dyDescent="0.2">
      <c r="A239" s="391" t="s">
        <v>381</v>
      </c>
      <c r="B239" s="392" t="s">
        <v>19</v>
      </c>
      <c r="C239" s="313">
        <f t="shared" si="57"/>
        <v>992.985095</v>
      </c>
      <c r="D239" s="313">
        <f t="shared" si="55"/>
        <v>863.46530000000007</v>
      </c>
      <c r="E239" s="377">
        <f t="shared" si="58"/>
        <v>9.0000000000000149E-2</v>
      </c>
      <c r="F239" s="315">
        <f t="shared" si="59"/>
        <v>903.07379999999989</v>
      </c>
      <c r="G239" s="316">
        <v>792.17</v>
      </c>
      <c r="H239" s="393">
        <v>5.5E-2</v>
      </c>
      <c r="I239" s="384"/>
      <c r="J239" s="272">
        <v>856</v>
      </c>
      <c r="K239" s="162">
        <f>75088/100</f>
        <v>750.88</v>
      </c>
      <c r="L239" s="261">
        <v>7.0000000000000007E-2</v>
      </c>
    </row>
    <row r="240" spans="1:12" s="283" customFormat="1" ht="25.5" x14ac:dyDescent="0.2">
      <c r="A240" s="390" t="s">
        <v>382</v>
      </c>
      <c r="B240" s="383" t="s">
        <v>19</v>
      </c>
      <c r="C240" s="288">
        <f t="shared" si="57"/>
        <v>1489.4934365999998</v>
      </c>
      <c r="D240" s="288">
        <f t="shared" si="55"/>
        <v>1295.2116839999999</v>
      </c>
      <c r="E240" s="292">
        <f t="shared" si="58"/>
        <v>8.9999999999999983E-2</v>
      </c>
      <c r="F240" s="310">
        <f t="shared" si="59"/>
        <v>1354.6250639999998</v>
      </c>
      <c r="G240" s="308">
        <f t="shared" ref="G240:G252" si="60">K240*1.055</f>
        <v>1188.2675999999999</v>
      </c>
      <c r="H240" s="387">
        <v>5.5E-2</v>
      </c>
      <c r="I240" s="384"/>
      <c r="J240" s="167">
        <v>1284</v>
      </c>
      <c r="K240" s="168">
        <v>1126.32</v>
      </c>
      <c r="L240" s="268">
        <v>7.0000000000000007E-2</v>
      </c>
    </row>
    <row r="241" spans="1:12" s="283" customFormat="1" ht="25.5" x14ac:dyDescent="0.2">
      <c r="A241" s="390" t="s">
        <v>383</v>
      </c>
      <c r="B241" s="383" t="s">
        <v>19</v>
      </c>
      <c r="C241" s="288">
        <f t="shared" si="57"/>
        <v>310.31113262500003</v>
      </c>
      <c r="D241" s="288">
        <f t="shared" si="55"/>
        <v>269.83576750000003</v>
      </c>
      <c r="E241" s="292">
        <f t="shared" si="58"/>
        <v>9.0000000000000177E-2</v>
      </c>
      <c r="F241" s="310">
        <f t="shared" si="59"/>
        <v>282.21355499999999</v>
      </c>
      <c r="G241" s="308">
        <f t="shared" si="60"/>
        <v>247.55574999999999</v>
      </c>
      <c r="H241" s="387">
        <v>5.5E-2</v>
      </c>
      <c r="I241" s="384"/>
      <c r="J241" s="239">
        <v>267.5</v>
      </c>
      <c r="K241" s="168">
        <v>234.65</v>
      </c>
      <c r="L241" s="268">
        <v>7.0000000000000007E-2</v>
      </c>
    </row>
    <row r="242" spans="1:12" s="283" customFormat="1" ht="12.75" x14ac:dyDescent="0.2">
      <c r="A242" s="395" t="s">
        <v>384</v>
      </c>
      <c r="B242" s="383" t="s">
        <v>19</v>
      </c>
      <c r="C242" s="288">
        <f t="shared" si="57"/>
        <v>3.9144297999999997</v>
      </c>
      <c r="D242" s="288">
        <f t="shared" si="55"/>
        <v>3.4038520000000001</v>
      </c>
      <c r="E242" s="292">
        <f t="shared" si="58"/>
        <v>9.0000000000000108E-2</v>
      </c>
      <c r="F242" s="310">
        <f t="shared" si="59"/>
        <v>3.5599919999999994</v>
      </c>
      <c r="G242" s="308">
        <f t="shared" si="60"/>
        <v>3.1227999999999998</v>
      </c>
      <c r="H242" s="387">
        <v>5.5E-2</v>
      </c>
      <c r="I242" s="384"/>
      <c r="J242" s="239">
        <v>3.37</v>
      </c>
      <c r="K242" s="168">
        <v>2.96</v>
      </c>
      <c r="L242" s="268">
        <v>7.0000000000000007E-2</v>
      </c>
    </row>
    <row r="243" spans="1:12" s="283" customFormat="1" ht="12.75" x14ac:dyDescent="0.2">
      <c r="A243" s="395" t="s">
        <v>385</v>
      </c>
      <c r="B243" s="383" t="s">
        <v>19</v>
      </c>
      <c r="C243" s="288">
        <f t="shared" si="57"/>
        <v>86.884472250000016</v>
      </c>
      <c r="D243" s="288">
        <f t="shared" si="55"/>
        <v>75.551715000000016</v>
      </c>
      <c r="E243" s="292">
        <f t="shared" si="58"/>
        <v>9.0000000000000149E-2</v>
      </c>
      <c r="F243" s="310">
        <f t="shared" si="59"/>
        <v>79.017389999999992</v>
      </c>
      <c r="G243" s="308">
        <f t="shared" si="60"/>
        <v>69.313500000000005</v>
      </c>
      <c r="H243" s="387">
        <v>5.5E-2</v>
      </c>
      <c r="I243" s="384"/>
      <c r="J243" s="239">
        <v>74.900000000000006</v>
      </c>
      <c r="K243" s="168">
        <v>65.7</v>
      </c>
      <c r="L243" s="268">
        <v>7.0000000000000007E-2</v>
      </c>
    </row>
    <row r="244" spans="1:12" s="283" customFormat="1" ht="12.75" x14ac:dyDescent="0.2">
      <c r="A244" s="396" t="s">
        <v>386</v>
      </c>
      <c r="B244" s="383" t="s">
        <v>19</v>
      </c>
      <c r="C244" s="288">
        <f t="shared" si="57"/>
        <v>185.14194999999998</v>
      </c>
      <c r="D244" s="288">
        <f t="shared" si="55"/>
        <v>160.99299999999999</v>
      </c>
      <c r="E244" s="292">
        <f t="shared" si="58"/>
        <v>9.0000000000000052E-2</v>
      </c>
      <c r="F244" s="310">
        <f t="shared" si="59"/>
        <v>168.37799999999999</v>
      </c>
      <c r="G244" s="308">
        <f t="shared" si="60"/>
        <v>147.69999999999999</v>
      </c>
      <c r="H244" s="387">
        <v>5.5E-2</v>
      </c>
      <c r="I244" s="384"/>
      <c r="J244" s="239">
        <v>160</v>
      </c>
      <c r="K244" s="168">
        <v>140</v>
      </c>
      <c r="L244" s="268">
        <v>7.0000000000000007E-2</v>
      </c>
    </row>
    <row r="245" spans="1:12" s="283" customFormat="1" ht="12.75" x14ac:dyDescent="0.2">
      <c r="A245" s="395" t="s">
        <v>384</v>
      </c>
      <c r="B245" s="383" t="s">
        <v>19</v>
      </c>
      <c r="C245" s="288">
        <f t="shared" si="57"/>
        <v>3.9144297999999997</v>
      </c>
      <c r="D245" s="288">
        <f t="shared" si="55"/>
        <v>3.4038520000000001</v>
      </c>
      <c r="E245" s="292">
        <f t="shared" si="58"/>
        <v>9.0000000000000108E-2</v>
      </c>
      <c r="F245" s="310">
        <f t="shared" si="59"/>
        <v>3.5599919999999994</v>
      </c>
      <c r="G245" s="308">
        <f t="shared" si="60"/>
        <v>3.1227999999999998</v>
      </c>
      <c r="H245" s="387">
        <v>5.5E-2</v>
      </c>
      <c r="I245" s="384"/>
      <c r="J245" s="239">
        <v>3.37</v>
      </c>
      <c r="K245" s="168">
        <v>2.96</v>
      </c>
      <c r="L245" s="268">
        <v>7.0000000000000007E-2</v>
      </c>
    </row>
    <row r="246" spans="1:12" s="283" customFormat="1" ht="12.75" x14ac:dyDescent="0.2">
      <c r="A246" s="396" t="s">
        <v>387</v>
      </c>
      <c r="B246" s="383" t="s">
        <v>19</v>
      </c>
      <c r="C246" s="288">
        <f t="shared" si="57"/>
        <v>86.884472250000016</v>
      </c>
      <c r="D246" s="288">
        <f t="shared" si="55"/>
        <v>75.551715000000016</v>
      </c>
      <c r="E246" s="292">
        <f t="shared" si="58"/>
        <v>9.0000000000000149E-2</v>
      </c>
      <c r="F246" s="310">
        <f t="shared" si="59"/>
        <v>79.017389999999992</v>
      </c>
      <c r="G246" s="308">
        <f t="shared" si="60"/>
        <v>69.313500000000005</v>
      </c>
      <c r="H246" s="387">
        <v>5.5E-2</v>
      </c>
      <c r="I246" s="384"/>
      <c r="J246" s="239">
        <v>74.900000000000006</v>
      </c>
      <c r="K246" s="168">
        <v>65.7</v>
      </c>
      <c r="L246" s="268">
        <v>7.0000000000000007E-2</v>
      </c>
    </row>
    <row r="247" spans="1:12" s="283" customFormat="1" ht="12.75" x14ac:dyDescent="0.2">
      <c r="A247" s="396" t="s">
        <v>388</v>
      </c>
      <c r="B247" s="383" t="s">
        <v>19</v>
      </c>
      <c r="C247" s="288">
        <f t="shared" si="57"/>
        <v>310.31113262500003</v>
      </c>
      <c r="D247" s="288">
        <f t="shared" si="55"/>
        <v>269.83576750000003</v>
      </c>
      <c r="E247" s="292">
        <f t="shared" si="58"/>
        <v>9.0000000000000177E-2</v>
      </c>
      <c r="F247" s="310">
        <f t="shared" si="59"/>
        <v>282.21355499999999</v>
      </c>
      <c r="G247" s="308">
        <f t="shared" si="60"/>
        <v>247.55574999999999</v>
      </c>
      <c r="H247" s="387">
        <v>5.5E-2</v>
      </c>
      <c r="I247" s="384"/>
      <c r="J247" s="239">
        <v>267.5</v>
      </c>
      <c r="K247" s="168">
        <v>234.65</v>
      </c>
      <c r="L247" s="268">
        <v>7.0000000000000007E-2</v>
      </c>
    </row>
    <row r="248" spans="1:12" s="283" customFormat="1" ht="12.75" x14ac:dyDescent="0.2">
      <c r="A248" s="395" t="s">
        <v>389</v>
      </c>
      <c r="B248" s="383" t="s">
        <v>19</v>
      </c>
      <c r="C248" s="288">
        <f t="shared" si="57"/>
        <v>372.37335914999994</v>
      </c>
      <c r="D248" s="288">
        <f t="shared" si="55"/>
        <v>323.80292099999997</v>
      </c>
      <c r="E248" s="292">
        <f t="shared" si="58"/>
        <v>8.9999999999999983E-2</v>
      </c>
      <c r="F248" s="310">
        <f t="shared" si="59"/>
        <v>338.65626599999996</v>
      </c>
      <c r="G248" s="308">
        <f t="shared" si="60"/>
        <v>297.06689999999998</v>
      </c>
      <c r="H248" s="387">
        <v>5.5E-2</v>
      </c>
      <c r="I248" s="384"/>
      <c r="J248" s="239">
        <v>321</v>
      </c>
      <c r="K248" s="168">
        <v>281.58</v>
      </c>
      <c r="L248" s="268">
        <v>7.0000000000000007E-2</v>
      </c>
    </row>
    <row r="249" spans="1:12" s="283" customFormat="1" ht="12.75" x14ac:dyDescent="0.2">
      <c r="A249" s="396" t="s">
        <v>390</v>
      </c>
      <c r="B249" s="383" t="s">
        <v>19</v>
      </c>
      <c r="C249" s="288">
        <f t="shared" si="57"/>
        <v>86.884472250000016</v>
      </c>
      <c r="D249" s="288">
        <f t="shared" si="55"/>
        <v>75.551715000000016</v>
      </c>
      <c r="E249" s="292">
        <f t="shared" si="58"/>
        <v>9.0000000000000149E-2</v>
      </c>
      <c r="F249" s="310">
        <f t="shared" si="59"/>
        <v>79.017389999999992</v>
      </c>
      <c r="G249" s="308">
        <f t="shared" si="60"/>
        <v>69.313500000000005</v>
      </c>
      <c r="H249" s="387">
        <v>5.5E-2</v>
      </c>
      <c r="I249" s="384"/>
      <c r="J249" s="239">
        <v>74.900000000000006</v>
      </c>
      <c r="K249" s="168">
        <v>65.7</v>
      </c>
      <c r="L249" s="268">
        <v>7.0000000000000007E-2</v>
      </c>
    </row>
    <row r="250" spans="1:12" s="283" customFormat="1" ht="12.75" x14ac:dyDescent="0.2">
      <c r="A250" s="396" t="s">
        <v>391</v>
      </c>
      <c r="B250" s="383" t="s">
        <v>19</v>
      </c>
      <c r="C250" s="288">
        <f t="shared" si="57"/>
        <v>3.5573703249999995</v>
      </c>
      <c r="D250" s="288">
        <f t="shared" si="55"/>
        <v>3.0933655</v>
      </c>
      <c r="E250" s="292">
        <f t="shared" si="58"/>
        <v>9.0000000000000094E-2</v>
      </c>
      <c r="F250" s="310">
        <f t="shared" si="59"/>
        <v>3.2352629999999993</v>
      </c>
      <c r="G250" s="308">
        <f t="shared" si="60"/>
        <v>2.8379499999999998</v>
      </c>
      <c r="H250" s="387">
        <v>5.5E-2</v>
      </c>
      <c r="I250" s="384"/>
      <c r="J250" s="239">
        <v>3.37</v>
      </c>
      <c r="K250" s="168">
        <v>2.69</v>
      </c>
      <c r="L250" s="268">
        <v>7.0000000000000007E-2</v>
      </c>
    </row>
    <row r="251" spans="1:12" s="283" customFormat="1" ht="12.75" x14ac:dyDescent="0.2">
      <c r="A251" s="395" t="s">
        <v>392</v>
      </c>
      <c r="B251" s="383" t="s">
        <v>19</v>
      </c>
      <c r="C251" s="288">
        <f t="shared" si="57"/>
        <v>310.31113262500003</v>
      </c>
      <c r="D251" s="288">
        <f t="shared" si="55"/>
        <v>269.83576750000003</v>
      </c>
      <c r="E251" s="292">
        <f t="shared" si="58"/>
        <v>9.0000000000000177E-2</v>
      </c>
      <c r="F251" s="310">
        <f t="shared" si="59"/>
        <v>282.21355499999999</v>
      </c>
      <c r="G251" s="308">
        <f t="shared" si="60"/>
        <v>247.55574999999999</v>
      </c>
      <c r="H251" s="387">
        <v>5.5E-2</v>
      </c>
      <c r="I251" s="384"/>
      <c r="J251" s="239">
        <v>267.5</v>
      </c>
      <c r="K251" s="168">
        <v>234.65</v>
      </c>
      <c r="L251" s="268">
        <v>7.0000000000000007E-2</v>
      </c>
    </row>
    <row r="252" spans="1:12" s="283" customFormat="1" ht="15.75" x14ac:dyDescent="0.25">
      <c r="A252" s="395" t="s">
        <v>393</v>
      </c>
      <c r="B252" s="383" t="s">
        <v>19</v>
      </c>
      <c r="C252" s="1010" t="s">
        <v>677</v>
      </c>
      <c r="D252" s="1011"/>
      <c r="E252" s="1012"/>
      <c r="F252" s="310">
        <f t="shared" si="59"/>
        <v>282.21355499999999</v>
      </c>
      <c r="G252" s="308">
        <f t="shared" si="60"/>
        <v>247.55574999999999</v>
      </c>
      <c r="H252" s="387">
        <v>5.5E-2</v>
      </c>
      <c r="I252" s="384"/>
      <c r="J252" s="239">
        <v>267.5</v>
      </c>
      <c r="K252" s="168">
        <v>234.65</v>
      </c>
      <c r="L252" s="268">
        <v>7.0000000000000007E-2</v>
      </c>
    </row>
    <row r="253" spans="1:12" s="283" customFormat="1" ht="12.75" x14ac:dyDescent="0.2">
      <c r="A253" s="300"/>
      <c r="B253" s="230"/>
      <c r="C253" s="285"/>
      <c r="D253" s="285"/>
      <c r="E253" s="286"/>
      <c r="F253" s="310"/>
      <c r="G253" s="308"/>
      <c r="H253" s="289"/>
      <c r="I253" s="163"/>
      <c r="J253" s="167"/>
      <c r="K253" s="267"/>
      <c r="L253" s="268"/>
    </row>
    <row r="254" spans="1:12" s="283" customFormat="1" ht="12.75" x14ac:dyDescent="0.2">
      <c r="A254" s="309" t="s">
        <v>246</v>
      </c>
      <c r="B254" s="230"/>
      <c r="C254" s="285"/>
      <c r="D254" s="285"/>
      <c r="E254" s="286"/>
      <c r="F254" s="310"/>
      <c r="G254" s="308"/>
      <c r="H254" s="289"/>
      <c r="I254" s="163"/>
      <c r="J254" s="167"/>
      <c r="K254" s="267"/>
      <c r="L254" s="268"/>
    </row>
    <row r="255" spans="1:12" s="283" customFormat="1" ht="12.75" x14ac:dyDescent="0.2">
      <c r="A255" s="302" t="s">
        <v>247</v>
      </c>
      <c r="B255" s="230" t="s">
        <v>19</v>
      </c>
      <c r="C255" s="288">
        <f>D255*1.15</f>
        <v>103.53332730263158</v>
      </c>
      <c r="D255" s="288">
        <f t="shared" ref="D255:D263" si="61">G255*1.09</f>
        <v>90.028980263157905</v>
      </c>
      <c r="E255" s="292">
        <f>(D255-G255)/G255</f>
        <v>9.0000000000000066E-2</v>
      </c>
      <c r="F255" s="264">
        <f t="shared" ref="F255:F289" si="62">G255*1.14</f>
        <v>94.158749999999998</v>
      </c>
      <c r="G255" s="297">
        <f t="shared" ref="G255:G289" si="63">K255*1.055</f>
        <v>82.59539473684211</v>
      </c>
      <c r="H255" s="289">
        <v>5.5E-2</v>
      </c>
      <c r="I255" s="170"/>
      <c r="J255" s="239">
        <f>K255*1.14</f>
        <v>89.25</v>
      </c>
      <c r="K255" s="267">
        <v>78.289473684210535</v>
      </c>
      <c r="L255" s="268">
        <v>0.05</v>
      </c>
    </row>
    <row r="256" spans="1:12" s="283" customFormat="1" ht="12.75" x14ac:dyDescent="0.2">
      <c r="A256" s="302" t="s">
        <v>248</v>
      </c>
      <c r="B256" s="230" t="s">
        <v>19</v>
      </c>
      <c r="C256" s="288">
        <f t="shared" ref="C256:C289" si="64">D256*1.15</f>
        <v>66.992152960526326</v>
      </c>
      <c r="D256" s="288">
        <f t="shared" si="61"/>
        <v>58.254046052631594</v>
      </c>
      <c r="E256" s="292">
        <f t="shared" ref="E256:E289" si="65">(D256-G256)/G256</f>
        <v>9.0000000000000066E-2</v>
      </c>
      <c r="F256" s="264">
        <f t="shared" si="62"/>
        <v>60.92625000000001</v>
      </c>
      <c r="G256" s="297">
        <f t="shared" si="63"/>
        <v>53.444078947368432</v>
      </c>
      <c r="H256" s="289">
        <v>5.5E-2</v>
      </c>
      <c r="I256" s="170"/>
      <c r="J256" s="239">
        <f t="shared" ref="J256:J289" si="66">K256*1.14</f>
        <v>57.750000000000007</v>
      </c>
      <c r="K256" s="267">
        <v>50.657894736842117</v>
      </c>
      <c r="L256" s="268">
        <v>0.05</v>
      </c>
    </row>
    <row r="257" spans="1:12" s="283" customFormat="1" ht="12.75" x14ac:dyDescent="0.2">
      <c r="A257" s="302" t="s">
        <v>249</v>
      </c>
      <c r="B257" s="230" t="s">
        <v>19</v>
      </c>
      <c r="C257" s="288">
        <f t="shared" si="64"/>
        <v>91.352935855263169</v>
      </c>
      <c r="D257" s="288">
        <f t="shared" si="61"/>
        <v>79.437335526315806</v>
      </c>
      <c r="E257" s="292">
        <f t="shared" si="65"/>
        <v>9.0000000000000094E-2</v>
      </c>
      <c r="F257" s="264">
        <f t="shared" si="62"/>
        <v>83.081249999999997</v>
      </c>
      <c r="G257" s="297">
        <f t="shared" si="63"/>
        <v>72.87828947368422</v>
      </c>
      <c r="H257" s="289">
        <v>5.5E-2</v>
      </c>
      <c r="I257" s="170"/>
      <c r="J257" s="239">
        <f t="shared" si="66"/>
        <v>78.750000000000014</v>
      </c>
      <c r="K257" s="267">
        <v>69.078947368421069</v>
      </c>
      <c r="L257" s="268">
        <v>0.05</v>
      </c>
    </row>
    <row r="258" spans="1:12" s="283" customFormat="1" ht="12.75" x14ac:dyDescent="0.2">
      <c r="A258" s="302" t="s">
        <v>250</v>
      </c>
      <c r="B258" s="230" t="s">
        <v>19</v>
      </c>
      <c r="C258" s="288">
        <f t="shared" si="64"/>
        <v>91.352935855263169</v>
      </c>
      <c r="D258" s="288">
        <f t="shared" si="61"/>
        <v>79.437335526315806</v>
      </c>
      <c r="E258" s="292">
        <f t="shared" si="65"/>
        <v>9.0000000000000094E-2</v>
      </c>
      <c r="F258" s="264">
        <f t="shared" si="62"/>
        <v>83.081249999999997</v>
      </c>
      <c r="G258" s="297">
        <f t="shared" si="63"/>
        <v>72.87828947368422</v>
      </c>
      <c r="H258" s="289">
        <v>5.5E-2</v>
      </c>
      <c r="I258" s="170"/>
      <c r="J258" s="239">
        <f t="shared" si="66"/>
        <v>78.750000000000014</v>
      </c>
      <c r="K258" s="267">
        <v>69.078947368421069</v>
      </c>
      <c r="L258" s="268">
        <v>0.05</v>
      </c>
    </row>
    <row r="259" spans="1:12" s="283" customFormat="1" ht="12.75" x14ac:dyDescent="0.2">
      <c r="A259" s="300" t="s">
        <v>251</v>
      </c>
      <c r="B259" s="230" t="s">
        <v>19</v>
      </c>
      <c r="C259" s="288">
        <f t="shared" si="64"/>
        <v>91.352935855263169</v>
      </c>
      <c r="D259" s="288">
        <f t="shared" si="61"/>
        <v>79.437335526315806</v>
      </c>
      <c r="E259" s="292">
        <f t="shared" si="65"/>
        <v>9.0000000000000094E-2</v>
      </c>
      <c r="F259" s="264">
        <f t="shared" si="62"/>
        <v>83.081249999999997</v>
      </c>
      <c r="G259" s="297">
        <f t="shared" si="63"/>
        <v>72.87828947368422</v>
      </c>
      <c r="H259" s="289">
        <v>5.5E-2</v>
      </c>
      <c r="I259" s="170"/>
      <c r="J259" s="239">
        <f t="shared" si="66"/>
        <v>78.750000000000014</v>
      </c>
      <c r="K259" s="267">
        <v>69.078947368421069</v>
      </c>
      <c r="L259" s="268">
        <v>0.05</v>
      </c>
    </row>
    <row r="260" spans="1:12" s="283" customFormat="1" ht="12.75" x14ac:dyDescent="0.2">
      <c r="A260" s="300" t="s">
        <v>252</v>
      </c>
      <c r="B260" s="230" t="s">
        <v>19</v>
      </c>
      <c r="C260" s="288">
        <f t="shared" si="64"/>
        <v>182.70587171052634</v>
      </c>
      <c r="D260" s="288">
        <f t="shared" si="61"/>
        <v>158.87467105263161</v>
      </c>
      <c r="E260" s="292">
        <f t="shared" si="65"/>
        <v>9.0000000000000094E-2</v>
      </c>
      <c r="F260" s="264">
        <f t="shared" si="62"/>
        <v>166.16249999999999</v>
      </c>
      <c r="G260" s="297">
        <f t="shared" si="63"/>
        <v>145.75657894736844</v>
      </c>
      <c r="H260" s="289">
        <v>5.5E-2</v>
      </c>
      <c r="I260" s="170"/>
      <c r="J260" s="239">
        <f t="shared" si="66"/>
        <v>157.50000000000003</v>
      </c>
      <c r="K260" s="267">
        <v>138.15789473684214</v>
      </c>
      <c r="L260" s="268">
        <v>0.05</v>
      </c>
    </row>
    <row r="261" spans="1:12" s="283" customFormat="1" ht="12.75" x14ac:dyDescent="0.2">
      <c r="A261" s="300" t="s">
        <v>253</v>
      </c>
      <c r="B261" s="230" t="s">
        <v>19</v>
      </c>
      <c r="C261" s="288">
        <f t="shared" si="64"/>
        <v>91.352935855263169</v>
      </c>
      <c r="D261" s="288">
        <f t="shared" si="61"/>
        <v>79.437335526315806</v>
      </c>
      <c r="E261" s="292">
        <f t="shared" si="65"/>
        <v>9.0000000000000094E-2</v>
      </c>
      <c r="F261" s="264">
        <f t="shared" si="62"/>
        <v>83.081249999999997</v>
      </c>
      <c r="G261" s="297">
        <f t="shared" si="63"/>
        <v>72.87828947368422</v>
      </c>
      <c r="H261" s="289">
        <v>5.5E-2</v>
      </c>
      <c r="I261" s="170"/>
      <c r="J261" s="239">
        <f t="shared" si="66"/>
        <v>78.750000000000014</v>
      </c>
      <c r="K261" s="267">
        <v>69.078947368421069</v>
      </c>
      <c r="L261" s="268">
        <v>0.05</v>
      </c>
    </row>
    <row r="262" spans="1:12" s="283" customFormat="1" ht="12.75" x14ac:dyDescent="0.2">
      <c r="A262" s="300" t="s">
        <v>254</v>
      </c>
      <c r="B262" s="230" t="s">
        <v>19</v>
      </c>
      <c r="C262" s="288">
        <f t="shared" si="64"/>
        <v>219.24704605263159</v>
      </c>
      <c r="D262" s="288">
        <f t="shared" si="61"/>
        <v>190.64960526315792</v>
      </c>
      <c r="E262" s="292">
        <f t="shared" si="65"/>
        <v>9.0000000000000135E-2</v>
      </c>
      <c r="F262" s="264">
        <f t="shared" si="62"/>
        <v>199.39499999999998</v>
      </c>
      <c r="G262" s="297">
        <f t="shared" si="63"/>
        <v>174.90789473684211</v>
      </c>
      <c r="H262" s="289">
        <v>5.5E-2</v>
      </c>
      <c r="I262" s="170"/>
      <c r="J262" s="239">
        <f t="shared" si="66"/>
        <v>189</v>
      </c>
      <c r="K262" s="267">
        <v>165.78947368421055</v>
      </c>
      <c r="L262" s="268">
        <v>0.05</v>
      </c>
    </row>
    <row r="263" spans="1:12" s="283" customFormat="1" ht="12.75" x14ac:dyDescent="0.2">
      <c r="A263" s="397" t="s">
        <v>255</v>
      </c>
      <c r="B263" s="230" t="s">
        <v>19</v>
      </c>
      <c r="C263" s="288">
        <f t="shared" si="64"/>
        <v>194.88626315789477</v>
      </c>
      <c r="D263" s="288">
        <f t="shared" si="61"/>
        <v>169.46631578947373</v>
      </c>
      <c r="E263" s="292">
        <f t="shared" si="65"/>
        <v>9.0000000000000163E-2</v>
      </c>
      <c r="F263" s="264">
        <f t="shared" si="62"/>
        <v>177.24</v>
      </c>
      <c r="G263" s="297">
        <f t="shared" si="63"/>
        <v>155.47368421052633</v>
      </c>
      <c r="H263" s="289">
        <v>5.5E-2</v>
      </c>
      <c r="I263" s="170"/>
      <c r="J263" s="239">
        <f t="shared" si="66"/>
        <v>168</v>
      </c>
      <c r="K263" s="267">
        <v>147.36842105263159</v>
      </c>
      <c r="L263" s="268">
        <v>0.05</v>
      </c>
    </row>
    <row r="264" spans="1:12" s="283" customFormat="1" ht="12.75" x14ac:dyDescent="0.2">
      <c r="A264" s="311" t="s">
        <v>256</v>
      </c>
      <c r="B264" s="230"/>
      <c r="C264" s="288"/>
      <c r="D264" s="288"/>
      <c r="E264" s="292"/>
      <c r="F264" s="264"/>
      <c r="G264" s="297">
        <f t="shared" si="63"/>
        <v>0</v>
      </c>
      <c r="H264" s="289"/>
      <c r="I264" s="163"/>
      <c r="J264" s="239"/>
      <c r="K264" s="267"/>
      <c r="L264" s="268"/>
    </row>
    <row r="265" spans="1:12" s="283" customFormat="1" ht="12.75" x14ac:dyDescent="0.2">
      <c r="A265" s="300" t="s">
        <v>257</v>
      </c>
      <c r="B265" s="230" t="s">
        <v>19</v>
      </c>
      <c r="C265" s="288">
        <f t="shared" si="64"/>
        <v>462.85487500000005</v>
      </c>
      <c r="D265" s="288">
        <f t="shared" ref="D265:D289" si="67">G265*1.09</f>
        <v>402.48250000000007</v>
      </c>
      <c r="E265" s="292">
        <f t="shared" si="65"/>
        <v>9.0000000000000024E-2</v>
      </c>
      <c r="F265" s="264">
        <f t="shared" si="62"/>
        <v>420.94500000000005</v>
      </c>
      <c r="G265" s="297">
        <f t="shared" si="63"/>
        <v>369.25000000000006</v>
      </c>
      <c r="H265" s="289">
        <v>5.5E-2</v>
      </c>
      <c r="I265" s="170"/>
      <c r="J265" s="239">
        <f t="shared" si="66"/>
        <v>399.00000000000006</v>
      </c>
      <c r="K265" s="267">
        <v>350.00000000000006</v>
      </c>
      <c r="L265" s="268">
        <v>0.05</v>
      </c>
    </row>
    <row r="266" spans="1:12" s="283" customFormat="1" ht="12.75" x14ac:dyDescent="0.2">
      <c r="A266" s="300" t="s">
        <v>258</v>
      </c>
      <c r="B266" s="230" t="s">
        <v>19</v>
      </c>
      <c r="C266" s="288">
        <f t="shared" si="64"/>
        <v>542.02741940789474</v>
      </c>
      <c r="D266" s="288">
        <f t="shared" si="67"/>
        <v>471.32819078947375</v>
      </c>
      <c r="E266" s="292">
        <f t="shared" si="65"/>
        <v>9.0000000000000052E-2</v>
      </c>
      <c r="F266" s="264">
        <f t="shared" si="62"/>
        <v>492.94875000000002</v>
      </c>
      <c r="G266" s="297">
        <f t="shared" si="63"/>
        <v>432.41118421052636</v>
      </c>
      <c r="H266" s="289">
        <v>5.5E-2</v>
      </c>
      <c r="I266" s="170"/>
      <c r="J266" s="239">
        <f t="shared" si="66"/>
        <v>467.25</v>
      </c>
      <c r="K266" s="267">
        <v>409.86842105263162</v>
      </c>
      <c r="L266" s="268">
        <v>0.05</v>
      </c>
    </row>
    <row r="267" spans="1:12" s="283" customFormat="1" ht="12.75" x14ac:dyDescent="0.2">
      <c r="A267" s="300" t="s">
        <v>259</v>
      </c>
      <c r="B267" s="230" t="s">
        <v>19</v>
      </c>
      <c r="C267" s="288">
        <f t="shared" si="64"/>
        <v>621.19996381578949</v>
      </c>
      <c r="D267" s="288">
        <f t="shared" si="67"/>
        <v>540.17388157894743</v>
      </c>
      <c r="E267" s="292">
        <f t="shared" si="65"/>
        <v>9.0000000000000066E-2</v>
      </c>
      <c r="F267" s="264">
        <f t="shared" si="62"/>
        <v>564.95249999999999</v>
      </c>
      <c r="G267" s="297">
        <f t="shared" si="63"/>
        <v>495.57236842105266</v>
      </c>
      <c r="H267" s="289">
        <v>5.5E-2</v>
      </c>
      <c r="I267" s="170"/>
      <c r="J267" s="239">
        <f t="shared" si="66"/>
        <v>535.5</v>
      </c>
      <c r="K267" s="267">
        <v>469.73684210526324</v>
      </c>
      <c r="L267" s="268">
        <v>0.05</v>
      </c>
    </row>
    <row r="268" spans="1:12" s="283" customFormat="1" ht="12.75" x14ac:dyDescent="0.2">
      <c r="A268" s="300" t="s">
        <v>260</v>
      </c>
      <c r="B268" s="230" t="s">
        <v>19</v>
      </c>
      <c r="C268" s="288">
        <f t="shared" si="64"/>
        <v>152.25489309210528</v>
      </c>
      <c r="D268" s="288">
        <f t="shared" si="67"/>
        <v>132.39555921052633</v>
      </c>
      <c r="E268" s="292">
        <f t="shared" si="65"/>
        <v>9.0000000000000108E-2</v>
      </c>
      <c r="F268" s="264">
        <f t="shared" si="62"/>
        <v>138.46875</v>
      </c>
      <c r="G268" s="297">
        <f t="shared" si="63"/>
        <v>121.46381578947368</v>
      </c>
      <c r="H268" s="289">
        <v>5.5E-2</v>
      </c>
      <c r="I268" s="170"/>
      <c r="J268" s="239">
        <f t="shared" si="66"/>
        <v>131.25</v>
      </c>
      <c r="K268" s="267">
        <v>115.13157894736842</v>
      </c>
      <c r="L268" s="268">
        <v>0.05</v>
      </c>
    </row>
    <row r="269" spans="1:12" s="283" customFormat="1" ht="12.75" x14ac:dyDescent="0.2">
      <c r="A269" s="300" t="s">
        <v>261</v>
      </c>
      <c r="B269" s="230" t="s">
        <v>19</v>
      </c>
      <c r="C269" s="288">
        <f t="shared" si="64"/>
        <v>950.07053289473674</v>
      </c>
      <c r="D269" s="288">
        <f t="shared" si="67"/>
        <v>826.14828947368414</v>
      </c>
      <c r="E269" s="292">
        <f t="shared" si="65"/>
        <v>9.0000000000000011E-2</v>
      </c>
      <c r="F269" s="264">
        <f t="shared" si="62"/>
        <v>864.04499999999985</v>
      </c>
      <c r="G269" s="297">
        <f t="shared" si="63"/>
        <v>757.93421052631572</v>
      </c>
      <c r="H269" s="289">
        <v>5.5E-2</v>
      </c>
      <c r="I269" s="170"/>
      <c r="J269" s="239">
        <f t="shared" si="66"/>
        <v>819</v>
      </c>
      <c r="K269" s="267">
        <v>718.42105263157896</v>
      </c>
      <c r="L269" s="268">
        <v>0.05</v>
      </c>
    </row>
    <row r="270" spans="1:12" s="283" customFormat="1" ht="12.75" x14ac:dyDescent="0.2">
      <c r="A270" s="300" t="s">
        <v>262</v>
      </c>
      <c r="B270" s="230" t="s">
        <v>19</v>
      </c>
      <c r="C270" s="288">
        <f t="shared" si="64"/>
        <v>1230.2195361842107</v>
      </c>
      <c r="D270" s="288">
        <f t="shared" si="67"/>
        <v>1069.7561184210529</v>
      </c>
      <c r="E270" s="292">
        <f t="shared" si="65"/>
        <v>9.000000000000008E-2</v>
      </c>
      <c r="F270" s="264">
        <f t="shared" si="62"/>
        <v>1118.8275000000001</v>
      </c>
      <c r="G270" s="297">
        <f t="shared" si="63"/>
        <v>981.42763157894751</v>
      </c>
      <c r="H270" s="289">
        <v>5.5E-2</v>
      </c>
      <c r="I270" s="170"/>
      <c r="J270" s="239">
        <f t="shared" si="66"/>
        <v>1060.5</v>
      </c>
      <c r="K270" s="267">
        <v>930.26315789473699</v>
      </c>
      <c r="L270" s="268">
        <v>0.05</v>
      </c>
    </row>
    <row r="271" spans="1:12" s="283" customFormat="1" ht="12.75" x14ac:dyDescent="0.2">
      <c r="A271" s="398" t="s">
        <v>263</v>
      </c>
      <c r="B271" s="230" t="s">
        <v>19</v>
      </c>
      <c r="C271" s="288">
        <f t="shared" si="64"/>
        <v>1778.3371513157897</v>
      </c>
      <c r="D271" s="288">
        <f t="shared" si="67"/>
        <v>1546.3801315789476</v>
      </c>
      <c r="E271" s="292">
        <f t="shared" si="65"/>
        <v>9.0000000000000108E-2</v>
      </c>
      <c r="F271" s="264">
        <f t="shared" si="62"/>
        <v>1617.3150000000001</v>
      </c>
      <c r="G271" s="297">
        <f t="shared" si="63"/>
        <v>1418.6973684210527</v>
      </c>
      <c r="H271" s="289">
        <v>5.5E-2</v>
      </c>
      <c r="I271" s="170"/>
      <c r="J271" s="239">
        <f t="shared" si="66"/>
        <v>1533</v>
      </c>
      <c r="K271" s="267">
        <v>1344.7368421052633</v>
      </c>
      <c r="L271" s="268">
        <v>0.05</v>
      </c>
    </row>
    <row r="272" spans="1:12" s="283" customFormat="1" ht="12.75" x14ac:dyDescent="0.2">
      <c r="A272" s="398" t="s">
        <v>264</v>
      </c>
      <c r="B272" s="230" t="s">
        <v>19</v>
      </c>
      <c r="C272" s="288">
        <f t="shared" si="64"/>
        <v>803.90583552631597</v>
      </c>
      <c r="D272" s="288">
        <f t="shared" si="67"/>
        <v>699.04855263157913</v>
      </c>
      <c r="E272" s="292">
        <f t="shared" si="65"/>
        <v>9.0000000000000108E-2</v>
      </c>
      <c r="F272" s="264">
        <f t="shared" si="62"/>
        <v>731.11500000000001</v>
      </c>
      <c r="G272" s="297">
        <f t="shared" si="63"/>
        <v>641.32894736842115</v>
      </c>
      <c r="H272" s="289">
        <v>5.5E-2</v>
      </c>
      <c r="I272" s="170"/>
      <c r="J272" s="239">
        <f t="shared" si="66"/>
        <v>693.00000000000011</v>
      </c>
      <c r="K272" s="267">
        <v>607.89473684210543</v>
      </c>
      <c r="L272" s="268">
        <v>0.05</v>
      </c>
    </row>
    <row r="273" spans="1:12" s="283" customFormat="1" ht="12.75" x14ac:dyDescent="0.2">
      <c r="A273" s="398" t="s">
        <v>265</v>
      </c>
      <c r="B273" s="230" t="s">
        <v>19</v>
      </c>
      <c r="C273" s="288">
        <f t="shared" si="64"/>
        <v>2850.2115986842105</v>
      </c>
      <c r="D273" s="288">
        <f t="shared" si="67"/>
        <v>2478.4448684210529</v>
      </c>
      <c r="E273" s="292">
        <f t="shared" si="65"/>
        <v>9.0000000000000038E-2</v>
      </c>
      <c r="F273" s="264">
        <f t="shared" si="62"/>
        <v>2592.1349999999998</v>
      </c>
      <c r="G273" s="297">
        <f t="shared" si="63"/>
        <v>2273.8026315789475</v>
      </c>
      <c r="H273" s="289">
        <v>5.5E-2</v>
      </c>
      <c r="I273" s="170"/>
      <c r="J273" s="239">
        <f t="shared" si="66"/>
        <v>2457</v>
      </c>
      <c r="K273" s="267">
        <v>2155.2631578947371</v>
      </c>
      <c r="L273" s="268">
        <v>0.05</v>
      </c>
    </row>
    <row r="274" spans="1:12" s="283" customFormat="1" ht="12.75" x14ac:dyDescent="0.2">
      <c r="A274" s="398" t="s">
        <v>266</v>
      </c>
      <c r="B274" s="230" t="s">
        <v>19</v>
      </c>
      <c r="C274" s="288">
        <f t="shared" si="64"/>
        <v>1071.8744473684212</v>
      </c>
      <c r="D274" s="288">
        <f t="shared" si="67"/>
        <v>932.0647368421055</v>
      </c>
      <c r="E274" s="292">
        <f t="shared" si="65"/>
        <v>9.0000000000000066E-2</v>
      </c>
      <c r="F274" s="264">
        <f t="shared" si="62"/>
        <v>974.82000000000016</v>
      </c>
      <c r="G274" s="297">
        <f t="shared" si="63"/>
        <v>855.10526315789491</v>
      </c>
      <c r="H274" s="289">
        <v>5.5E-2</v>
      </c>
      <c r="I274" s="170"/>
      <c r="J274" s="239">
        <f t="shared" si="66"/>
        <v>924.00000000000011</v>
      </c>
      <c r="K274" s="267">
        <v>810.52631578947387</v>
      </c>
      <c r="L274" s="268">
        <v>0.05</v>
      </c>
    </row>
    <row r="275" spans="1:12" s="283" customFormat="1" ht="12.75" x14ac:dyDescent="0.2">
      <c r="A275" s="300" t="s">
        <v>267</v>
      </c>
      <c r="B275" s="230" t="s">
        <v>19</v>
      </c>
      <c r="C275" s="288">
        <f t="shared" si="64"/>
        <v>1546.9097138157897</v>
      </c>
      <c r="D275" s="288">
        <f t="shared" si="67"/>
        <v>1345.1388815789476</v>
      </c>
      <c r="E275" s="292">
        <f t="shared" si="65"/>
        <v>9.0000000000000094E-2</v>
      </c>
      <c r="F275" s="264">
        <f t="shared" si="62"/>
        <v>1406.8425</v>
      </c>
      <c r="G275" s="297">
        <f t="shared" si="63"/>
        <v>1234.0723684210527</v>
      </c>
      <c r="H275" s="289">
        <v>5.5E-2</v>
      </c>
      <c r="I275" s="170"/>
      <c r="J275" s="239">
        <f t="shared" si="66"/>
        <v>1333.5</v>
      </c>
      <c r="K275" s="267">
        <v>1169.7368421052633</v>
      </c>
      <c r="L275" s="268">
        <v>0.05</v>
      </c>
    </row>
    <row r="276" spans="1:12" s="283" customFormat="1" ht="12.75" x14ac:dyDescent="0.2">
      <c r="A276" s="300" t="s">
        <v>671</v>
      </c>
      <c r="B276" s="230" t="s">
        <v>19</v>
      </c>
      <c r="C276" s="288">
        <f t="shared" si="64"/>
        <v>1546.9097138157897</v>
      </c>
      <c r="D276" s="288">
        <f t="shared" si="67"/>
        <v>1345.1388815789476</v>
      </c>
      <c r="E276" s="292">
        <f t="shared" si="65"/>
        <v>9.0000000000000094E-2</v>
      </c>
      <c r="F276" s="264">
        <f t="shared" si="62"/>
        <v>1406.8425</v>
      </c>
      <c r="G276" s="297">
        <f t="shared" si="63"/>
        <v>1234.0723684210527</v>
      </c>
      <c r="H276" s="289">
        <v>5.5E-2</v>
      </c>
      <c r="I276" s="170"/>
      <c r="J276" s="239">
        <f t="shared" si="66"/>
        <v>1333.5</v>
      </c>
      <c r="K276" s="267">
        <v>1169.7368421052633</v>
      </c>
      <c r="L276" s="268">
        <v>0.05</v>
      </c>
    </row>
    <row r="277" spans="1:12" s="283" customFormat="1" ht="12.75" x14ac:dyDescent="0.2">
      <c r="A277" s="300" t="s">
        <v>269</v>
      </c>
      <c r="B277" s="230" t="s">
        <v>19</v>
      </c>
      <c r="C277" s="288">
        <f t="shared" si="64"/>
        <v>1230.2195361842107</v>
      </c>
      <c r="D277" s="288">
        <f t="shared" si="67"/>
        <v>1069.7561184210529</v>
      </c>
      <c r="E277" s="292">
        <f t="shared" si="65"/>
        <v>9.000000000000008E-2</v>
      </c>
      <c r="F277" s="264">
        <f t="shared" si="62"/>
        <v>1118.8275000000001</v>
      </c>
      <c r="G277" s="297">
        <f t="shared" si="63"/>
        <v>981.42763157894751</v>
      </c>
      <c r="H277" s="289">
        <v>5.5E-2</v>
      </c>
      <c r="I277" s="170"/>
      <c r="J277" s="239">
        <f t="shared" si="66"/>
        <v>1060.5</v>
      </c>
      <c r="K277" s="267">
        <v>930.26315789473699</v>
      </c>
      <c r="L277" s="268">
        <v>0.05</v>
      </c>
    </row>
    <row r="278" spans="1:12" s="283" customFormat="1" ht="12.75" x14ac:dyDescent="0.2">
      <c r="A278" s="302" t="s">
        <v>270</v>
      </c>
      <c r="B278" s="230" t="s">
        <v>19</v>
      </c>
      <c r="C278" s="288">
        <f t="shared" si="64"/>
        <v>103.53332730263158</v>
      </c>
      <c r="D278" s="288">
        <f t="shared" si="67"/>
        <v>90.028980263157905</v>
      </c>
      <c r="E278" s="292">
        <f t="shared" si="65"/>
        <v>9.0000000000000066E-2</v>
      </c>
      <c r="F278" s="264">
        <f t="shared" si="62"/>
        <v>94.158749999999998</v>
      </c>
      <c r="G278" s="297">
        <f t="shared" si="63"/>
        <v>82.59539473684211</v>
      </c>
      <c r="H278" s="289">
        <v>5.5E-2</v>
      </c>
      <c r="I278" s="170"/>
      <c r="J278" s="239">
        <f t="shared" si="66"/>
        <v>89.25</v>
      </c>
      <c r="K278" s="267">
        <v>78.289473684210535</v>
      </c>
      <c r="L278" s="268">
        <v>0.05</v>
      </c>
    </row>
    <row r="279" spans="1:12" s="283" customFormat="1" ht="12.75" x14ac:dyDescent="0.2">
      <c r="A279" s="382" t="s">
        <v>271</v>
      </c>
      <c r="B279" s="230" t="s">
        <v>19</v>
      </c>
      <c r="C279" s="288">
        <f t="shared" si="64"/>
        <v>103.53332730263158</v>
      </c>
      <c r="D279" s="288">
        <f t="shared" si="67"/>
        <v>90.028980263157905</v>
      </c>
      <c r="E279" s="292">
        <f t="shared" si="65"/>
        <v>9.0000000000000066E-2</v>
      </c>
      <c r="F279" s="264">
        <f t="shared" si="62"/>
        <v>94.158749999999998</v>
      </c>
      <c r="G279" s="297">
        <f t="shared" si="63"/>
        <v>82.59539473684211</v>
      </c>
      <c r="H279" s="289">
        <v>5.5E-2</v>
      </c>
      <c r="I279" s="170"/>
      <c r="J279" s="239">
        <f t="shared" si="66"/>
        <v>89.25</v>
      </c>
      <c r="K279" s="267">
        <v>78.289473684210535</v>
      </c>
      <c r="L279" s="268">
        <v>0.05</v>
      </c>
    </row>
    <row r="280" spans="1:12" s="283" customFormat="1" ht="12.75" x14ac:dyDescent="0.2">
      <c r="A280" s="300" t="s">
        <v>272</v>
      </c>
      <c r="B280" s="230" t="s">
        <v>19</v>
      </c>
      <c r="C280" s="288">
        <f t="shared" si="64"/>
        <v>103.53332730263158</v>
      </c>
      <c r="D280" s="288">
        <f t="shared" si="67"/>
        <v>90.028980263157905</v>
      </c>
      <c r="E280" s="292">
        <f t="shared" si="65"/>
        <v>9.0000000000000066E-2</v>
      </c>
      <c r="F280" s="264">
        <f t="shared" si="62"/>
        <v>94.158749999999998</v>
      </c>
      <c r="G280" s="297">
        <f t="shared" si="63"/>
        <v>82.59539473684211</v>
      </c>
      <c r="H280" s="289">
        <v>5.5E-2</v>
      </c>
      <c r="I280" s="170"/>
      <c r="J280" s="239">
        <f t="shared" si="66"/>
        <v>89.25</v>
      </c>
      <c r="K280" s="267">
        <v>78.289473684210535</v>
      </c>
      <c r="L280" s="268">
        <v>0.05</v>
      </c>
    </row>
    <row r="281" spans="1:12" s="283" customFormat="1" ht="12.75" x14ac:dyDescent="0.2">
      <c r="A281" s="300" t="s">
        <v>273</v>
      </c>
      <c r="B281" s="230" t="s">
        <v>19</v>
      </c>
      <c r="C281" s="288">
        <f t="shared" si="64"/>
        <v>91.352935855263169</v>
      </c>
      <c r="D281" s="288">
        <f t="shared" si="67"/>
        <v>79.437335526315806</v>
      </c>
      <c r="E281" s="292">
        <f t="shared" si="65"/>
        <v>9.0000000000000094E-2</v>
      </c>
      <c r="F281" s="264">
        <f t="shared" si="62"/>
        <v>83.081249999999997</v>
      </c>
      <c r="G281" s="297">
        <f t="shared" si="63"/>
        <v>72.87828947368422</v>
      </c>
      <c r="H281" s="289">
        <v>5.5E-2</v>
      </c>
      <c r="I281" s="170"/>
      <c r="J281" s="239">
        <f t="shared" si="66"/>
        <v>78.750000000000014</v>
      </c>
      <c r="K281" s="267">
        <v>69.078947368421069</v>
      </c>
      <c r="L281" s="268">
        <v>0.05</v>
      </c>
    </row>
    <row r="282" spans="1:12" s="283" customFormat="1" ht="12.75" x14ac:dyDescent="0.2">
      <c r="A282" s="302" t="s">
        <v>274</v>
      </c>
      <c r="B282" s="230" t="s">
        <v>19</v>
      </c>
      <c r="C282" s="288">
        <f t="shared" si="64"/>
        <v>103.53332730263158</v>
      </c>
      <c r="D282" s="288">
        <f t="shared" si="67"/>
        <v>90.028980263157905</v>
      </c>
      <c r="E282" s="292">
        <f t="shared" si="65"/>
        <v>9.0000000000000066E-2</v>
      </c>
      <c r="F282" s="264">
        <f t="shared" si="62"/>
        <v>94.158749999999998</v>
      </c>
      <c r="G282" s="297">
        <f t="shared" si="63"/>
        <v>82.59539473684211</v>
      </c>
      <c r="H282" s="289">
        <v>5.5E-2</v>
      </c>
      <c r="I282" s="170"/>
      <c r="J282" s="239">
        <f t="shared" si="66"/>
        <v>89.25</v>
      </c>
      <c r="K282" s="267">
        <v>78.289473684210535</v>
      </c>
      <c r="L282" s="268">
        <v>0.05</v>
      </c>
    </row>
    <row r="283" spans="1:12" s="283" customFormat="1" ht="12.75" x14ac:dyDescent="0.2">
      <c r="A283" s="300" t="s">
        <v>275</v>
      </c>
      <c r="B283" s="230" t="s">
        <v>19</v>
      </c>
      <c r="C283" s="288">
        <f t="shared" si="64"/>
        <v>103.53332730263158</v>
      </c>
      <c r="D283" s="288">
        <f t="shared" si="67"/>
        <v>90.028980263157905</v>
      </c>
      <c r="E283" s="292">
        <f t="shared" si="65"/>
        <v>9.0000000000000066E-2</v>
      </c>
      <c r="F283" s="264">
        <f t="shared" si="62"/>
        <v>94.158749999999998</v>
      </c>
      <c r="G283" s="297">
        <f t="shared" si="63"/>
        <v>82.59539473684211</v>
      </c>
      <c r="H283" s="289">
        <v>5.5E-2</v>
      </c>
      <c r="I283" s="170"/>
      <c r="J283" s="239">
        <f t="shared" si="66"/>
        <v>89.25</v>
      </c>
      <c r="K283" s="267">
        <v>78.289473684210535</v>
      </c>
      <c r="L283" s="268">
        <v>0.05</v>
      </c>
    </row>
    <row r="284" spans="1:12" s="283" customFormat="1" ht="12.75" x14ac:dyDescent="0.2">
      <c r="A284" s="300" t="s">
        <v>276</v>
      </c>
      <c r="B284" s="230" t="s">
        <v>19</v>
      </c>
      <c r="C284" s="288">
        <f t="shared" si="64"/>
        <v>103.53332730263158</v>
      </c>
      <c r="D284" s="288">
        <f t="shared" si="67"/>
        <v>90.028980263157905</v>
      </c>
      <c r="E284" s="292">
        <f t="shared" si="65"/>
        <v>9.0000000000000066E-2</v>
      </c>
      <c r="F284" s="264">
        <f t="shared" si="62"/>
        <v>94.158749999999998</v>
      </c>
      <c r="G284" s="297">
        <f t="shared" si="63"/>
        <v>82.59539473684211</v>
      </c>
      <c r="H284" s="289">
        <v>5.5E-2</v>
      </c>
      <c r="I284" s="170"/>
      <c r="J284" s="239">
        <f t="shared" si="66"/>
        <v>89.25</v>
      </c>
      <c r="K284" s="267">
        <v>78.289473684210535</v>
      </c>
      <c r="L284" s="268">
        <v>0.05</v>
      </c>
    </row>
    <row r="285" spans="1:12" s="283" customFormat="1" ht="12.75" x14ac:dyDescent="0.2">
      <c r="A285" s="300" t="s">
        <v>277</v>
      </c>
      <c r="B285" s="230" t="s">
        <v>19</v>
      </c>
      <c r="C285" s="288">
        <f t="shared" si="64"/>
        <v>42.631370065789476</v>
      </c>
      <c r="D285" s="288">
        <f t="shared" si="67"/>
        <v>37.070756578947375</v>
      </c>
      <c r="E285" s="292">
        <f t="shared" si="65"/>
        <v>9.0000000000000011E-2</v>
      </c>
      <c r="F285" s="264">
        <f t="shared" si="62"/>
        <v>38.771250000000002</v>
      </c>
      <c r="G285" s="297">
        <f t="shared" si="63"/>
        <v>34.009868421052637</v>
      </c>
      <c r="H285" s="289">
        <v>5.5E-2</v>
      </c>
      <c r="I285" s="170"/>
      <c r="J285" s="239">
        <f t="shared" si="66"/>
        <v>36.750000000000007</v>
      </c>
      <c r="K285" s="267">
        <v>32.236842105263165</v>
      </c>
      <c r="L285" s="268">
        <v>0.05</v>
      </c>
    </row>
    <row r="286" spans="1:12" s="283" customFormat="1" ht="12.75" x14ac:dyDescent="0.2">
      <c r="A286" s="302" t="s">
        <v>672</v>
      </c>
      <c r="B286" s="230" t="s">
        <v>19</v>
      </c>
      <c r="C286" s="288">
        <f t="shared" si="64"/>
        <v>133.98430592105265</v>
      </c>
      <c r="D286" s="288">
        <f t="shared" si="67"/>
        <v>116.50809210526319</v>
      </c>
      <c r="E286" s="292">
        <f t="shared" si="65"/>
        <v>9.0000000000000066E-2</v>
      </c>
      <c r="F286" s="264">
        <f t="shared" si="62"/>
        <v>121.85250000000002</v>
      </c>
      <c r="G286" s="297">
        <f t="shared" si="63"/>
        <v>106.88815789473686</v>
      </c>
      <c r="H286" s="289">
        <v>5.5E-2</v>
      </c>
      <c r="I286" s="170"/>
      <c r="J286" s="239">
        <f t="shared" si="66"/>
        <v>115.50000000000001</v>
      </c>
      <c r="K286" s="267">
        <v>101.31578947368423</v>
      </c>
      <c r="L286" s="268">
        <v>0.05</v>
      </c>
    </row>
    <row r="287" spans="1:12" s="283" customFormat="1" ht="12.75" x14ac:dyDescent="0.2">
      <c r="A287" s="302" t="s">
        <v>524</v>
      </c>
      <c r="B287" s="230" t="s">
        <v>19</v>
      </c>
      <c r="C287" s="288">
        <f t="shared" si="64"/>
        <v>158.3450888157895</v>
      </c>
      <c r="D287" s="288">
        <f t="shared" si="67"/>
        <v>137.69138157894739</v>
      </c>
      <c r="E287" s="292">
        <f t="shared" si="65"/>
        <v>9.0000000000000024E-2</v>
      </c>
      <c r="F287" s="264">
        <f t="shared" si="62"/>
        <v>144.00749999999999</v>
      </c>
      <c r="G287" s="297">
        <f t="shared" si="63"/>
        <v>126.32236842105264</v>
      </c>
      <c r="H287" s="289">
        <v>5.5E-2</v>
      </c>
      <c r="I287" s="170"/>
      <c r="J287" s="239">
        <f t="shared" si="66"/>
        <v>136.5</v>
      </c>
      <c r="K287" s="267">
        <v>119.73684210526318</v>
      </c>
      <c r="L287" s="268">
        <v>0.05</v>
      </c>
    </row>
    <row r="288" spans="1:12" s="283" customFormat="1" ht="12.75" x14ac:dyDescent="0.2">
      <c r="A288" s="302" t="s">
        <v>523</v>
      </c>
      <c r="B288" s="230" t="s">
        <v>19</v>
      </c>
      <c r="C288" s="288">
        <f t="shared" si="64"/>
        <v>182.70587171052634</v>
      </c>
      <c r="D288" s="288">
        <f t="shared" si="67"/>
        <v>158.87467105263161</v>
      </c>
      <c r="E288" s="292">
        <f t="shared" si="65"/>
        <v>9.0000000000000094E-2</v>
      </c>
      <c r="F288" s="264">
        <f t="shared" si="62"/>
        <v>166.16249999999999</v>
      </c>
      <c r="G288" s="297">
        <f t="shared" si="63"/>
        <v>145.75657894736844</v>
      </c>
      <c r="H288" s="289">
        <v>5.5E-2</v>
      </c>
      <c r="I288" s="170"/>
      <c r="J288" s="239">
        <f t="shared" si="66"/>
        <v>157.50000000000003</v>
      </c>
      <c r="K288" s="267">
        <v>138.15789473684214</v>
      </c>
      <c r="L288" s="268">
        <v>0.05</v>
      </c>
    </row>
    <row r="289" spans="1:12" s="283" customFormat="1" ht="12.75" x14ac:dyDescent="0.2">
      <c r="A289" s="302" t="s">
        <v>284</v>
      </c>
      <c r="B289" s="230" t="s">
        <v>19</v>
      </c>
      <c r="C289" s="288">
        <f t="shared" si="64"/>
        <v>231.42743750000002</v>
      </c>
      <c r="D289" s="288">
        <f t="shared" si="67"/>
        <v>201.24125000000004</v>
      </c>
      <c r="E289" s="292">
        <f t="shared" si="65"/>
        <v>9.0000000000000024E-2</v>
      </c>
      <c r="F289" s="264">
        <f t="shared" si="62"/>
        <v>210.47250000000003</v>
      </c>
      <c r="G289" s="297">
        <f t="shared" si="63"/>
        <v>184.62500000000003</v>
      </c>
      <c r="H289" s="289">
        <v>5.5E-2</v>
      </c>
      <c r="I289" s="170"/>
      <c r="J289" s="239">
        <f t="shared" si="66"/>
        <v>199.50000000000003</v>
      </c>
      <c r="K289" s="267">
        <v>175.00000000000003</v>
      </c>
      <c r="L289" s="268">
        <v>0.05</v>
      </c>
    </row>
    <row r="290" spans="1:12" x14ac:dyDescent="0.2">
      <c r="A290" s="399" t="s">
        <v>285</v>
      </c>
      <c r="B290" s="312"/>
      <c r="C290" s="256"/>
      <c r="D290" s="257"/>
      <c r="E290" s="258"/>
      <c r="F290" s="264"/>
      <c r="G290" s="257"/>
      <c r="H290" s="170"/>
      <c r="I290" s="170"/>
      <c r="J290" s="239"/>
      <c r="K290" s="181"/>
      <c r="L290" s="261"/>
    </row>
    <row r="291" spans="1:12" x14ac:dyDescent="0.2">
      <c r="A291" s="302" t="s">
        <v>288</v>
      </c>
      <c r="B291" s="312" t="s">
        <v>19</v>
      </c>
      <c r="C291" s="256" t="s">
        <v>527</v>
      </c>
      <c r="D291" s="257"/>
      <c r="E291" s="258"/>
      <c r="F291" s="256" t="s">
        <v>527</v>
      </c>
      <c r="G291" s="257"/>
      <c r="H291" s="334"/>
      <c r="I291" s="334"/>
      <c r="J291" s="239"/>
      <c r="K291" s="181"/>
      <c r="L291" s="261"/>
    </row>
    <row r="292" spans="1:12" x14ac:dyDescent="0.2">
      <c r="A292" s="300" t="s">
        <v>289</v>
      </c>
      <c r="B292" s="312" t="s">
        <v>19</v>
      </c>
      <c r="C292" s="256" t="s">
        <v>526</v>
      </c>
      <c r="D292" s="257"/>
      <c r="E292" s="258"/>
      <c r="F292" s="256" t="s">
        <v>526</v>
      </c>
      <c r="G292" s="257"/>
      <c r="H292" s="334"/>
      <c r="I292" s="334"/>
      <c r="J292" s="239"/>
      <c r="K292" s="181"/>
      <c r="L292" s="261"/>
    </row>
    <row r="293" spans="1:12" x14ac:dyDescent="0.2">
      <c r="A293" s="300"/>
      <c r="B293" s="312"/>
      <c r="C293" s="256"/>
      <c r="D293" s="257"/>
      <c r="E293" s="258"/>
      <c r="F293" s="315"/>
      <c r="G293" s="316"/>
      <c r="H293" s="170"/>
      <c r="I293" s="170"/>
      <c r="J293" s="400"/>
      <c r="K293" s="401"/>
      <c r="L293" s="261"/>
    </row>
    <row r="294" spans="1:12" s="283" customFormat="1" ht="12.75" x14ac:dyDescent="0.2">
      <c r="A294" s="309" t="s">
        <v>561</v>
      </c>
      <c r="B294" s="230"/>
      <c r="C294" s="285"/>
      <c r="D294" s="285"/>
      <c r="E294" s="286"/>
      <c r="F294" s="310"/>
      <c r="G294" s="308"/>
      <c r="H294" s="289"/>
      <c r="I294" s="374"/>
      <c r="J294" s="239"/>
      <c r="K294" s="402"/>
      <c r="L294" s="268"/>
    </row>
    <row r="295" spans="1:12" s="283" customFormat="1" ht="12.75" x14ac:dyDescent="0.2">
      <c r="A295" s="309"/>
      <c r="B295" s="230"/>
      <c r="C295" s="285"/>
      <c r="D295" s="285"/>
      <c r="E295" s="286"/>
      <c r="F295" s="310"/>
      <c r="G295" s="308"/>
      <c r="H295" s="289"/>
      <c r="I295" s="374"/>
      <c r="J295" s="239"/>
      <c r="K295" s="402"/>
      <c r="L295" s="268"/>
    </row>
    <row r="296" spans="1:12" s="283" customFormat="1" ht="12.75" x14ac:dyDescent="0.2">
      <c r="A296" s="309" t="s">
        <v>291</v>
      </c>
      <c r="B296" s="230"/>
      <c r="C296" s="285"/>
      <c r="D296" s="285"/>
      <c r="E296" s="286"/>
      <c r="F296" s="310"/>
      <c r="G296" s="308"/>
      <c r="H296" s="289"/>
      <c r="I296" s="374"/>
      <c r="J296" s="239"/>
      <c r="K296" s="403"/>
      <c r="L296" s="268"/>
    </row>
    <row r="297" spans="1:12" s="283" customFormat="1" ht="12.75" x14ac:dyDescent="0.2">
      <c r="A297" s="331" t="s">
        <v>292</v>
      </c>
      <c r="B297" s="230" t="s">
        <v>19</v>
      </c>
      <c r="C297" s="288">
        <f>D297*1.15</f>
        <v>103.37647068</v>
      </c>
      <c r="D297" s="288">
        <f>G297*1.055</f>
        <v>89.892583200000004</v>
      </c>
      <c r="E297" s="286">
        <f>(D297-G297)/G297</f>
        <v>5.4999999999999952E-2</v>
      </c>
      <c r="F297" s="310">
        <f t="shared" ref="F297:F312" si="68">G297*1.14</f>
        <v>97.135113599999997</v>
      </c>
      <c r="G297" s="308">
        <f t="shared" ref="G297:G312" si="69">K297*1.12</f>
        <v>85.206240000000008</v>
      </c>
      <c r="H297" s="289">
        <v>0.12</v>
      </c>
      <c r="I297" s="374"/>
      <c r="J297" s="404">
        <f>K297*1.14</f>
        <v>86.727779999999996</v>
      </c>
      <c r="K297" s="405">
        <v>76.076999999999998</v>
      </c>
      <c r="L297" s="268">
        <v>5.5E-2</v>
      </c>
    </row>
    <row r="298" spans="1:12" s="283" customFormat="1" ht="12.75" x14ac:dyDescent="0.2">
      <c r="A298" s="300" t="s">
        <v>293</v>
      </c>
      <c r="B298" s="230" t="s">
        <v>19</v>
      </c>
      <c r="C298" s="288">
        <f t="shared" ref="C298:C312" si="70">D298*1.15</f>
        <v>318.257041732</v>
      </c>
      <c r="D298" s="288">
        <f t="shared" ref="D298:D312" si="71">G298*1.055</f>
        <v>276.74525368000002</v>
      </c>
      <c r="E298" s="286">
        <f t="shared" ref="E298:E312" si="72">(D298-G298)/G298</f>
        <v>5.4999999999999924E-2</v>
      </c>
      <c r="F298" s="310">
        <f t="shared" si="68"/>
        <v>299.04226464000004</v>
      </c>
      <c r="G298" s="308">
        <f t="shared" si="69"/>
        <v>262.31777600000004</v>
      </c>
      <c r="H298" s="289">
        <v>0.12</v>
      </c>
      <c r="I298" s="374"/>
      <c r="J298" s="404">
        <f>K298*1.14</f>
        <v>267.00202199999995</v>
      </c>
      <c r="K298" s="405">
        <v>234.2123</v>
      </c>
      <c r="L298" s="268">
        <v>5.5E-2</v>
      </c>
    </row>
    <row r="299" spans="1:12" s="283" customFormat="1" ht="12.75" x14ac:dyDescent="0.2">
      <c r="A299" s="309" t="s">
        <v>294</v>
      </c>
      <c r="B299" s="230"/>
      <c r="C299" s="288"/>
      <c r="D299" s="288"/>
      <c r="E299" s="286"/>
      <c r="F299" s="310"/>
      <c r="G299" s="308">
        <f t="shared" si="69"/>
        <v>0</v>
      </c>
      <c r="H299" s="289">
        <v>0.12</v>
      </c>
      <c r="I299" s="374"/>
      <c r="J299" s="404"/>
      <c r="K299" s="405"/>
      <c r="L299" s="268"/>
    </row>
    <row r="300" spans="1:12" s="283" customFormat="1" ht="12.75" x14ac:dyDescent="0.2">
      <c r="A300" s="302" t="s">
        <v>295</v>
      </c>
      <c r="B300" s="230" t="s">
        <v>19</v>
      </c>
      <c r="C300" s="288">
        <f t="shared" si="70"/>
        <v>480.20117038060658</v>
      </c>
      <c r="D300" s="288">
        <f t="shared" si="71"/>
        <v>417.566235113571</v>
      </c>
      <c r="E300" s="286">
        <f t="shared" si="72"/>
        <v>5.4999999999999896E-2</v>
      </c>
      <c r="F300" s="310">
        <f t="shared" si="68"/>
        <v>451.20901235020943</v>
      </c>
      <c r="G300" s="308">
        <f t="shared" si="69"/>
        <v>395.79737925456971</v>
      </c>
      <c r="H300" s="289">
        <v>0.12</v>
      </c>
      <c r="I300" s="374"/>
      <c r="J300" s="404">
        <f t="shared" ref="J300:J305" si="73">K300*1.14</f>
        <v>402.86518959840123</v>
      </c>
      <c r="K300" s="405">
        <v>353.39051719158005</v>
      </c>
      <c r="L300" s="268">
        <v>5.5E-2</v>
      </c>
    </row>
    <row r="301" spans="1:12" s="283" customFormat="1" ht="12.75" x14ac:dyDescent="0.2">
      <c r="A301" s="302" t="s">
        <v>296</v>
      </c>
      <c r="B301" s="230" t="s">
        <v>19</v>
      </c>
      <c r="C301" s="288">
        <f t="shared" si="70"/>
        <v>650.16675659600003</v>
      </c>
      <c r="D301" s="288">
        <f t="shared" si="71"/>
        <v>565.36239704000002</v>
      </c>
      <c r="E301" s="286">
        <f t="shared" si="72"/>
        <v>5.499999999999991E-2</v>
      </c>
      <c r="F301" s="310">
        <f t="shared" si="68"/>
        <v>610.91292192000003</v>
      </c>
      <c r="G301" s="308">
        <f t="shared" si="69"/>
        <v>535.88852800000006</v>
      </c>
      <c r="H301" s="289">
        <v>0.12</v>
      </c>
      <c r="I301" s="374"/>
      <c r="J301" s="404">
        <f t="shared" si="73"/>
        <v>545.45796600000006</v>
      </c>
      <c r="K301" s="405">
        <v>478.47190000000006</v>
      </c>
      <c r="L301" s="268">
        <v>5.5E-2</v>
      </c>
    </row>
    <row r="302" spans="1:12" s="283" customFormat="1" ht="12.75" x14ac:dyDescent="0.2">
      <c r="A302" s="302" t="s">
        <v>515</v>
      </c>
      <c r="B302" s="230"/>
      <c r="C302" s="288">
        <f t="shared" si="70"/>
        <v>1342.1534448000002</v>
      </c>
      <c r="D302" s="288">
        <f t="shared" si="71"/>
        <v>1167.0899520000003</v>
      </c>
      <c r="E302" s="286">
        <f t="shared" si="72"/>
        <v>5.5000000000000028E-2</v>
      </c>
      <c r="F302" s="310">
        <f t="shared" si="68"/>
        <v>1261.1208960000001</v>
      </c>
      <c r="G302" s="308">
        <f t="shared" si="69"/>
        <v>1106.2464000000002</v>
      </c>
      <c r="H302" s="289">
        <v>0.12</v>
      </c>
      <c r="I302" s="374"/>
      <c r="J302" s="404">
        <f t="shared" si="73"/>
        <v>1126.0008</v>
      </c>
      <c r="K302" s="405">
        <v>987.72</v>
      </c>
      <c r="L302" s="268">
        <v>5.5E-2</v>
      </c>
    </row>
    <row r="303" spans="1:12" s="283" customFormat="1" ht="12.75" x14ac:dyDescent="0.2">
      <c r="A303" s="302" t="s">
        <v>297</v>
      </c>
      <c r="B303" s="230" t="s">
        <v>19</v>
      </c>
      <c r="C303" s="288">
        <f t="shared" si="70"/>
        <v>1340.1077791372736</v>
      </c>
      <c r="D303" s="288">
        <f t="shared" si="71"/>
        <v>1165.3111122932814</v>
      </c>
      <c r="E303" s="286">
        <f t="shared" si="72"/>
        <v>5.4999999999999938E-2</v>
      </c>
      <c r="F303" s="310">
        <f t="shared" si="68"/>
        <v>1259.1987374543514</v>
      </c>
      <c r="G303" s="308">
        <f t="shared" si="69"/>
        <v>1104.5602960125891</v>
      </c>
      <c r="H303" s="289">
        <v>0.12</v>
      </c>
      <c r="I303" s="374"/>
      <c r="J303" s="404">
        <f t="shared" si="73"/>
        <v>1124.2845870128137</v>
      </c>
      <c r="K303" s="405">
        <v>986.21455001124014</v>
      </c>
      <c r="L303" s="268">
        <v>5.5E-2</v>
      </c>
    </row>
    <row r="304" spans="1:12" s="283" customFormat="1" ht="25.5" x14ac:dyDescent="0.2">
      <c r="A304" s="406" t="s">
        <v>298</v>
      </c>
      <c r="B304" s="230" t="s">
        <v>19</v>
      </c>
      <c r="C304" s="288">
        <f t="shared" si="70"/>
        <v>1340.1077791372736</v>
      </c>
      <c r="D304" s="288">
        <f t="shared" si="71"/>
        <v>1165.3111122932814</v>
      </c>
      <c r="E304" s="286">
        <f t="shared" si="72"/>
        <v>5.4999999999999938E-2</v>
      </c>
      <c r="F304" s="310">
        <f t="shared" si="68"/>
        <v>1259.1987374543514</v>
      </c>
      <c r="G304" s="308">
        <f t="shared" si="69"/>
        <v>1104.5602960125891</v>
      </c>
      <c r="H304" s="289">
        <v>0.12</v>
      </c>
      <c r="I304" s="374"/>
      <c r="J304" s="404">
        <f t="shared" si="73"/>
        <v>1124.2845870128137</v>
      </c>
      <c r="K304" s="405">
        <v>986.21455001124014</v>
      </c>
      <c r="L304" s="268">
        <v>5.5E-2</v>
      </c>
    </row>
    <row r="305" spans="1:12" s="283" customFormat="1" ht="12.75" x14ac:dyDescent="0.2">
      <c r="A305" s="302" t="s">
        <v>299</v>
      </c>
      <c r="B305" s="230" t="s">
        <v>19</v>
      </c>
      <c r="C305" s="288">
        <f t="shared" si="70"/>
        <v>2326.3340800000001</v>
      </c>
      <c r="D305" s="288">
        <f t="shared" si="71"/>
        <v>2022.8992000000003</v>
      </c>
      <c r="E305" s="286">
        <f t="shared" si="72"/>
        <v>5.5E-2</v>
      </c>
      <c r="F305" s="310">
        <f t="shared" si="68"/>
        <v>2185.8816000000002</v>
      </c>
      <c r="G305" s="308">
        <f t="shared" si="69"/>
        <v>1917.4400000000003</v>
      </c>
      <c r="H305" s="289">
        <v>0.12</v>
      </c>
      <c r="I305" s="374"/>
      <c r="J305" s="404">
        <f t="shared" si="73"/>
        <v>1951.6799999999998</v>
      </c>
      <c r="K305" s="405">
        <v>1712</v>
      </c>
      <c r="L305" s="268">
        <v>5.5E-2</v>
      </c>
    </row>
    <row r="306" spans="1:12" s="283" customFormat="1" ht="12.75" x14ac:dyDescent="0.2">
      <c r="A306" s="309" t="s">
        <v>300</v>
      </c>
      <c r="B306" s="230"/>
      <c r="C306" s="288"/>
      <c r="D306" s="288"/>
      <c r="E306" s="286"/>
      <c r="F306" s="310"/>
      <c r="G306" s="308">
        <f t="shared" si="69"/>
        <v>0</v>
      </c>
      <c r="H306" s="289">
        <v>0.12</v>
      </c>
      <c r="I306" s="374"/>
      <c r="J306" s="404"/>
      <c r="K306" s="405"/>
      <c r="L306" s="268">
        <v>5.5E-2</v>
      </c>
    </row>
    <row r="307" spans="1:12" s="283" customFormat="1" ht="12.75" x14ac:dyDescent="0.2">
      <c r="A307" s="303" t="s">
        <v>301</v>
      </c>
      <c r="B307" s="230" t="s">
        <v>19</v>
      </c>
      <c r="C307" s="288">
        <f t="shared" si="70"/>
        <v>751.6966996000001</v>
      </c>
      <c r="D307" s="288">
        <f t="shared" si="71"/>
        <v>653.64930400000014</v>
      </c>
      <c r="E307" s="286">
        <f t="shared" si="72"/>
        <v>5.4999999999999986E-2</v>
      </c>
      <c r="F307" s="310">
        <f t="shared" si="68"/>
        <v>706.31299200000012</v>
      </c>
      <c r="G307" s="308">
        <f t="shared" si="69"/>
        <v>619.57280000000014</v>
      </c>
      <c r="H307" s="289">
        <v>0.12</v>
      </c>
      <c r="I307" s="374"/>
      <c r="J307" s="404">
        <f>K307*1.14</f>
        <v>630.63660000000004</v>
      </c>
      <c r="K307" s="405">
        <v>553.19000000000005</v>
      </c>
      <c r="L307" s="268">
        <v>5.5E-2</v>
      </c>
    </row>
    <row r="308" spans="1:12" s="283" customFormat="1" ht="12.75" x14ac:dyDescent="0.2">
      <c r="A308" s="309" t="s">
        <v>302</v>
      </c>
      <c r="B308" s="230"/>
      <c r="C308" s="288"/>
      <c r="D308" s="288"/>
      <c r="E308" s="286"/>
      <c r="F308" s="310"/>
      <c r="G308" s="308">
        <f t="shared" si="69"/>
        <v>0</v>
      </c>
      <c r="H308" s="289">
        <v>0.12</v>
      </c>
      <c r="I308" s="374"/>
      <c r="J308" s="404"/>
      <c r="K308" s="405"/>
      <c r="L308" s="268"/>
    </row>
    <row r="309" spans="1:12" s="283" customFormat="1" ht="12.75" x14ac:dyDescent="0.2">
      <c r="A309" s="302" t="s">
        <v>303</v>
      </c>
      <c r="B309" s="230" t="s">
        <v>19</v>
      </c>
      <c r="C309" s="288">
        <f t="shared" si="70"/>
        <v>140.3070242</v>
      </c>
      <c r="D309" s="288">
        <f t="shared" si="71"/>
        <v>122.00610800000001</v>
      </c>
      <c r="E309" s="286">
        <f t="shared" si="72"/>
        <v>5.4999999999999959E-2</v>
      </c>
      <c r="F309" s="310">
        <f t="shared" si="68"/>
        <v>131.835984</v>
      </c>
      <c r="G309" s="308">
        <f t="shared" si="69"/>
        <v>115.64560000000002</v>
      </c>
      <c r="H309" s="289">
        <v>0.12</v>
      </c>
      <c r="I309" s="374"/>
      <c r="J309" s="404">
        <f>K309*1.14</f>
        <v>117.7107</v>
      </c>
      <c r="K309" s="405">
        <v>103.25500000000001</v>
      </c>
      <c r="L309" s="268">
        <v>5.5E-2</v>
      </c>
    </row>
    <row r="310" spans="1:12" s="283" customFormat="1" ht="12.75" x14ac:dyDescent="0.2">
      <c r="A310" s="302" t="s">
        <v>304</v>
      </c>
      <c r="B310" s="230" t="s">
        <v>19</v>
      </c>
      <c r="C310" s="288">
        <f t="shared" si="70"/>
        <v>363.48970000000003</v>
      </c>
      <c r="D310" s="288">
        <f t="shared" si="71"/>
        <v>316.07800000000003</v>
      </c>
      <c r="E310" s="286">
        <f t="shared" si="72"/>
        <v>5.5000000000000028E-2</v>
      </c>
      <c r="F310" s="310">
        <f t="shared" si="68"/>
        <v>341.54399999999998</v>
      </c>
      <c r="G310" s="308">
        <f t="shared" si="69"/>
        <v>299.60000000000002</v>
      </c>
      <c r="H310" s="289">
        <v>0.12</v>
      </c>
      <c r="I310" s="374"/>
      <c r="J310" s="404">
        <f>K310*1.14</f>
        <v>304.95</v>
      </c>
      <c r="K310" s="405">
        <v>267.5</v>
      </c>
      <c r="L310" s="268">
        <v>5.5E-2</v>
      </c>
    </row>
    <row r="311" spans="1:12" s="283" customFormat="1" ht="12.75" x14ac:dyDescent="0.2">
      <c r="A311" s="302" t="s">
        <v>516</v>
      </c>
      <c r="B311" s="230"/>
      <c r="C311" s="288">
        <f t="shared" si="70"/>
        <v>44.505678868000011</v>
      </c>
      <c r="D311" s="288">
        <f t="shared" si="71"/>
        <v>38.700590320000011</v>
      </c>
      <c r="E311" s="286">
        <f t="shared" si="72"/>
        <v>5.4999999999999993E-2</v>
      </c>
      <c r="F311" s="310">
        <f t="shared" si="68"/>
        <v>41.818647360000007</v>
      </c>
      <c r="G311" s="308">
        <f t="shared" si="69"/>
        <v>36.68302400000001</v>
      </c>
      <c r="H311" s="289">
        <v>0.12</v>
      </c>
      <c r="I311" s="374"/>
      <c r="J311" s="404">
        <f>K311*1.14</f>
        <v>37.338078000000003</v>
      </c>
      <c r="K311" s="405">
        <v>32.752700000000004</v>
      </c>
      <c r="L311" s="268">
        <v>5.5E-2</v>
      </c>
    </row>
    <row r="312" spans="1:12" s="283" customFormat="1" ht="12.75" x14ac:dyDescent="0.2">
      <c r="A312" s="407" t="s">
        <v>305</v>
      </c>
      <c r="B312" s="169" t="s">
        <v>19</v>
      </c>
      <c r="C312" s="288">
        <f t="shared" si="70"/>
        <v>26.898237800000004</v>
      </c>
      <c r="D312" s="288">
        <f t="shared" si="71"/>
        <v>23.389772000000004</v>
      </c>
      <c r="E312" s="286">
        <f t="shared" si="72"/>
        <v>5.4999999999999986E-2</v>
      </c>
      <c r="F312" s="310">
        <f t="shared" si="68"/>
        <v>25.274256000000001</v>
      </c>
      <c r="G312" s="308">
        <f t="shared" si="69"/>
        <v>22.170400000000004</v>
      </c>
      <c r="H312" s="289">
        <v>0.12</v>
      </c>
      <c r="I312" s="408"/>
      <c r="J312" s="404">
        <f>K312*1.14</f>
        <v>22.566299999999998</v>
      </c>
      <c r="K312" s="405">
        <v>19.795000000000002</v>
      </c>
      <c r="L312" s="268">
        <v>5.5E-2</v>
      </c>
    </row>
    <row r="313" spans="1:12" x14ac:dyDescent="0.2">
      <c r="A313" s="238"/>
      <c r="B313" s="312"/>
      <c r="C313" s="256"/>
      <c r="D313" s="257"/>
      <c r="E313" s="258"/>
      <c r="F313" s="310"/>
      <c r="G313" s="308"/>
      <c r="H313" s="289"/>
      <c r="I313" s="374"/>
      <c r="J313" s="344"/>
      <c r="K313" s="405"/>
      <c r="L313" s="268"/>
    </row>
    <row r="314" spans="1:12" s="283" customFormat="1" ht="12.75" x14ac:dyDescent="0.2">
      <c r="A314" s="309" t="s">
        <v>562</v>
      </c>
      <c r="B314" s="230"/>
      <c r="C314" s="285"/>
      <c r="D314" s="285"/>
      <c r="E314" s="286"/>
      <c r="F314" s="310"/>
      <c r="G314" s="308"/>
      <c r="H314" s="289"/>
      <c r="I314" s="374"/>
      <c r="J314" s="239"/>
      <c r="K314" s="405"/>
      <c r="L314" s="268"/>
    </row>
    <row r="315" spans="1:12" s="283" customFormat="1" ht="12.75" x14ac:dyDescent="0.2">
      <c r="A315" s="309" t="s">
        <v>307</v>
      </c>
      <c r="B315" s="230"/>
      <c r="C315" s="285"/>
      <c r="D315" s="285"/>
      <c r="E315" s="286"/>
      <c r="F315" s="296"/>
      <c r="G315" s="297"/>
      <c r="H315" s="289"/>
      <c r="I315" s="381"/>
      <c r="J315" s="239"/>
      <c r="K315" s="405"/>
      <c r="L315" s="268"/>
    </row>
    <row r="316" spans="1:12" x14ac:dyDescent="0.2">
      <c r="A316" s="399" t="s">
        <v>316</v>
      </c>
      <c r="B316" s="312" t="s">
        <v>19</v>
      </c>
      <c r="C316" s="313">
        <f>D316*1.15</f>
        <v>549.21037024999998</v>
      </c>
      <c r="D316" s="313">
        <f>G316*1.09</f>
        <v>477.57423500000004</v>
      </c>
      <c r="E316" s="377">
        <f>(D316-G316)/G316</f>
        <v>9.000000000000008E-2</v>
      </c>
      <c r="F316" s="315">
        <f>G316*1.14</f>
        <v>499.48130999999995</v>
      </c>
      <c r="G316" s="316">
        <f>K316*1.055</f>
        <v>438.14150000000001</v>
      </c>
      <c r="H316" s="170">
        <v>5.5E-2</v>
      </c>
      <c r="I316" s="381"/>
      <c r="J316" s="409">
        <f>K316*1.14</f>
        <v>473.44199999999995</v>
      </c>
      <c r="K316" s="410">
        <v>415.3</v>
      </c>
      <c r="L316" s="261">
        <v>7.0000000000000007E-2</v>
      </c>
    </row>
    <row r="317" spans="1:12" s="283" customFormat="1" ht="12.75" x14ac:dyDescent="0.2">
      <c r="A317" s="302" t="s">
        <v>309</v>
      </c>
      <c r="B317" s="230" t="s">
        <v>19</v>
      </c>
      <c r="C317" s="288">
        <f t="shared" ref="C317:C319" si="74">D317*1.15</f>
        <v>1565.7124100875001</v>
      </c>
      <c r="D317" s="288">
        <f>G317*1.09</f>
        <v>1361.4890522500002</v>
      </c>
      <c r="E317" s="292">
        <f t="shared" ref="E317:E365" si="75">(D317-G317)/G317</f>
        <v>9.0000000000000135E-2</v>
      </c>
      <c r="F317" s="310">
        <f>G317*1.14</f>
        <v>1423.9426784999998</v>
      </c>
      <c r="G317" s="308">
        <f>K317*1.055</f>
        <v>1249.072525</v>
      </c>
      <c r="H317" s="289">
        <v>5.5E-2</v>
      </c>
      <c r="I317" s="381"/>
      <c r="J317" s="404">
        <f>K317*1.14</f>
        <v>1349.7087000000001</v>
      </c>
      <c r="K317" s="405">
        <v>1183.9550000000002</v>
      </c>
      <c r="L317" s="268">
        <v>7.0000000000000007E-2</v>
      </c>
    </row>
    <row r="318" spans="1:12" s="283" customFormat="1" ht="12.75" x14ac:dyDescent="0.2">
      <c r="A318" s="302" t="s">
        <v>310</v>
      </c>
      <c r="B318" s="230" t="s">
        <v>19</v>
      </c>
      <c r="C318" s="288">
        <f t="shared" si="74"/>
        <v>185.36676522500002</v>
      </c>
      <c r="D318" s="288">
        <f>G318*1.09</f>
        <v>161.18849150000003</v>
      </c>
      <c r="E318" s="292">
        <f t="shared" si="75"/>
        <v>9.0000000000000052E-2</v>
      </c>
      <c r="F318" s="315">
        <f>G318*1.14</f>
        <v>168.582459</v>
      </c>
      <c r="G318" s="308">
        <f>K318*1.055</f>
        <v>147.87935000000002</v>
      </c>
      <c r="H318" s="289">
        <v>5.5E-2</v>
      </c>
      <c r="I318" s="381"/>
      <c r="J318" s="404">
        <f>K318*1.14</f>
        <v>159.7938</v>
      </c>
      <c r="K318" s="405">
        <v>140.17000000000002</v>
      </c>
      <c r="L318" s="268">
        <v>7.0000000000000007E-2</v>
      </c>
    </row>
    <row r="319" spans="1:12" s="283" customFormat="1" ht="12.75" x14ac:dyDescent="0.2">
      <c r="A319" s="302" t="s">
        <v>311</v>
      </c>
      <c r="B319" s="230" t="s">
        <v>19</v>
      </c>
      <c r="C319" s="288">
        <f t="shared" si="74"/>
        <v>185.36676522500002</v>
      </c>
      <c r="D319" s="288">
        <f>G319*1.09</f>
        <v>161.18849150000003</v>
      </c>
      <c r="E319" s="292">
        <f t="shared" si="75"/>
        <v>9.0000000000000052E-2</v>
      </c>
      <c r="F319" s="315">
        <f>G319*1.14</f>
        <v>168.582459</v>
      </c>
      <c r="G319" s="308">
        <f>K319*1.055</f>
        <v>147.87935000000002</v>
      </c>
      <c r="H319" s="289">
        <v>5.5E-2</v>
      </c>
      <c r="I319" s="381"/>
      <c r="J319" s="404">
        <f>K319*1.14</f>
        <v>159.7938</v>
      </c>
      <c r="K319" s="405">
        <v>140.17000000000002</v>
      </c>
      <c r="L319" s="268">
        <v>7.0000000000000007E-2</v>
      </c>
    </row>
    <row r="320" spans="1:12" s="283" customFormat="1" ht="12.75" x14ac:dyDescent="0.2">
      <c r="A320" s="309" t="s">
        <v>312</v>
      </c>
      <c r="B320" s="230"/>
      <c r="C320" s="285"/>
      <c r="D320" s="288"/>
      <c r="E320" s="292"/>
      <c r="F320" s="310"/>
      <c r="G320" s="308"/>
      <c r="H320" s="289"/>
      <c r="I320" s="381"/>
      <c r="J320" s="404"/>
      <c r="K320" s="405"/>
      <c r="L320" s="268"/>
    </row>
    <row r="321" spans="1:12" s="283" customFormat="1" ht="12.75" x14ac:dyDescent="0.2">
      <c r="A321" s="302" t="s">
        <v>313</v>
      </c>
      <c r="B321" s="230" t="s">
        <v>19</v>
      </c>
      <c r="C321" s="288">
        <f>D321*1.15</f>
        <v>185.36676522500002</v>
      </c>
      <c r="D321" s="288">
        <f>G321*1.09</f>
        <v>161.18849150000003</v>
      </c>
      <c r="E321" s="292">
        <f t="shared" si="75"/>
        <v>9.0000000000000052E-2</v>
      </c>
      <c r="F321" s="310">
        <f>G321*1.14</f>
        <v>168.582459</v>
      </c>
      <c r="G321" s="308">
        <f>K321*1.055</f>
        <v>147.87935000000002</v>
      </c>
      <c r="H321" s="289">
        <v>5.5E-2</v>
      </c>
      <c r="I321" s="381"/>
      <c r="J321" s="404">
        <f>K321*1.14</f>
        <v>159.7938</v>
      </c>
      <c r="K321" s="405">
        <v>140.17000000000002</v>
      </c>
      <c r="L321" s="268">
        <v>7.0000000000000007E-2</v>
      </c>
    </row>
    <row r="322" spans="1:12" s="283" customFormat="1" ht="12.75" x14ac:dyDescent="0.2">
      <c r="A322" s="302" t="s">
        <v>314</v>
      </c>
      <c r="B322" s="230" t="s">
        <v>19</v>
      </c>
      <c r="C322" s="288">
        <f>D322*1.15</f>
        <v>1565.7124100875001</v>
      </c>
      <c r="D322" s="288">
        <f>G322*1.09</f>
        <v>1361.4890522500002</v>
      </c>
      <c r="E322" s="292">
        <f t="shared" si="75"/>
        <v>9.0000000000000135E-2</v>
      </c>
      <c r="F322" s="310">
        <f>G322*1.14</f>
        <v>1423.9426784999998</v>
      </c>
      <c r="G322" s="308">
        <f>K322*1.055</f>
        <v>1249.072525</v>
      </c>
      <c r="H322" s="289">
        <v>5.5E-2</v>
      </c>
      <c r="I322" s="381"/>
      <c r="J322" s="404">
        <f>K322*1.14</f>
        <v>1349.7087000000001</v>
      </c>
      <c r="K322" s="405">
        <v>1183.9550000000002</v>
      </c>
      <c r="L322" s="268">
        <v>7.0000000000000007E-2</v>
      </c>
    </row>
    <row r="323" spans="1:12" s="283" customFormat="1" ht="12.75" x14ac:dyDescent="0.2">
      <c r="A323" s="309" t="s">
        <v>315</v>
      </c>
      <c r="B323" s="230" t="s">
        <v>19</v>
      </c>
      <c r="C323" s="285"/>
      <c r="D323" s="288"/>
      <c r="E323" s="292"/>
      <c r="F323" s="310"/>
      <c r="G323" s="308"/>
      <c r="H323" s="289"/>
      <c r="I323" s="381"/>
      <c r="J323" s="404"/>
      <c r="K323" s="405"/>
      <c r="L323" s="268"/>
    </row>
    <row r="324" spans="1:12" s="283" customFormat="1" ht="12.75" x14ac:dyDescent="0.2">
      <c r="A324" s="309" t="s">
        <v>316</v>
      </c>
      <c r="B324" s="230"/>
      <c r="C324" s="288">
        <f>D324*1.15</f>
        <v>1354.8046516387499</v>
      </c>
      <c r="D324" s="288">
        <f t="shared" ref="D324:D329" si="76">G324*1.09</f>
        <v>1178.0910014250001</v>
      </c>
      <c r="E324" s="292">
        <f t="shared" si="75"/>
        <v>9.0000000000000052E-2</v>
      </c>
      <c r="F324" s="310">
        <f t="shared" ref="F324:F329" si="77">G324*1.14</f>
        <v>1232.13187305</v>
      </c>
      <c r="G324" s="308">
        <f t="shared" ref="G324:G329" si="78">K324*1.055</f>
        <v>1080.8174325</v>
      </c>
      <c r="H324" s="289">
        <v>5.5E-2</v>
      </c>
      <c r="I324" s="381"/>
      <c r="J324" s="404">
        <f t="shared" ref="J324:J329" si="79">K324*1.14</f>
        <v>1167.89751</v>
      </c>
      <c r="K324" s="405">
        <v>1024.4715000000001</v>
      </c>
      <c r="L324" s="268">
        <v>7.0000000000000007E-2</v>
      </c>
    </row>
    <row r="325" spans="1:12" s="283" customFormat="1" ht="12.75" x14ac:dyDescent="0.2">
      <c r="A325" s="302" t="s">
        <v>317</v>
      </c>
      <c r="B325" s="230" t="s">
        <v>19</v>
      </c>
      <c r="C325" s="288">
        <f t="shared" ref="C325:C329" si="80">D325*1.15</f>
        <v>1565.7124100875001</v>
      </c>
      <c r="D325" s="288">
        <f t="shared" si="76"/>
        <v>1361.4890522500002</v>
      </c>
      <c r="E325" s="292">
        <f t="shared" si="75"/>
        <v>9.0000000000000135E-2</v>
      </c>
      <c r="F325" s="310">
        <f t="shared" si="77"/>
        <v>1423.9426784999998</v>
      </c>
      <c r="G325" s="308">
        <f t="shared" si="78"/>
        <v>1249.072525</v>
      </c>
      <c r="H325" s="289">
        <v>5.5E-2</v>
      </c>
      <c r="I325" s="381"/>
      <c r="J325" s="404">
        <f t="shared" si="79"/>
        <v>1349.7087000000001</v>
      </c>
      <c r="K325" s="405">
        <v>1183.9550000000002</v>
      </c>
      <c r="L325" s="268">
        <v>7.0000000000000007E-2</v>
      </c>
    </row>
    <row r="326" spans="1:12" s="283" customFormat="1" ht="12.75" x14ac:dyDescent="0.2">
      <c r="A326" s="302" t="s">
        <v>318</v>
      </c>
      <c r="B326" s="230" t="s">
        <v>19</v>
      </c>
      <c r="C326" s="288">
        <f t="shared" si="80"/>
        <v>2117.7091666850001</v>
      </c>
      <c r="D326" s="288">
        <f t="shared" si="76"/>
        <v>1841.4862319000001</v>
      </c>
      <c r="E326" s="292">
        <f t="shared" si="75"/>
        <v>9.0000000000000135E-2</v>
      </c>
      <c r="F326" s="310">
        <f t="shared" si="77"/>
        <v>1925.9580773999996</v>
      </c>
      <c r="G326" s="308">
        <f t="shared" si="78"/>
        <v>1689.4369099999999</v>
      </c>
      <c r="H326" s="289">
        <v>5.5E-2</v>
      </c>
      <c r="I326" s="381"/>
      <c r="J326" s="404">
        <f t="shared" si="79"/>
        <v>1825.55268</v>
      </c>
      <c r="K326" s="405">
        <v>1601.3620000000001</v>
      </c>
      <c r="L326" s="268">
        <v>7.0000000000000007E-2</v>
      </c>
    </row>
    <row r="327" spans="1:12" s="283" customFormat="1" ht="12.75" x14ac:dyDescent="0.2">
      <c r="A327" s="302" t="s">
        <v>319</v>
      </c>
      <c r="B327" s="230" t="s">
        <v>19</v>
      </c>
      <c r="C327" s="288">
        <f t="shared" si="80"/>
        <v>892.76030164699989</v>
      </c>
      <c r="D327" s="288">
        <f t="shared" si="76"/>
        <v>776.31330577999995</v>
      </c>
      <c r="E327" s="292">
        <f t="shared" si="75"/>
        <v>9.0000000000000011E-2</v>
      </c>
      <c r="F327" s="310">
        <f t="shared" si="77"/>
        <v>811.92400787999986</v>
      </c>
      <c r="G327" s="308">
        <f t="shared" si="78"/>
        <v>712.21404199999995</v>
      </c>
      <c r="H327" s="289">
        <v>5.5E-2</v>
      </c>
      <c r="I327" s="381"/>
      <c r="J327" s="404">
        <f t="shared" si="79"/>
        <v>769.59621599999991</v>
      </c>
      <c r="K327" s="405">
        <v>675.08439999999996</v>
      </c>
      <c r="L327" s="268">
        <v>7.0000000000000007E-2</v>
      </c>
    </row>
    <row r="328" spans="1:12" s="283" customFormat="1" ht="12.75" x14ac:dyDescent="0.2">
      <c r="A328" s="302" t="s">
        <v>320</v>
      </c>
      <c r="B328" s="230" t="s">
        <v>19</v>
      </c>
      <c r="C328" s="288">
        <f t="shared" si="80"/>
        <v>855.72939900624999</v>
      </c>
      <c r="D328" s="288">
        <f t="shared" si="76"/>
        <v>744.11252087500009</v>
      </c>
      <c r="E328" s="292">
        <f t="shared" si="75"/>
        <v>9.0000000000000149E-2</v>
      </c>
      <c r="F328" s="310">
        <f t="shared" si="77"/>
        <v>778.24612274999993</v>
      </c>
      <c r="G328" s="308">
        <f t="shared" si="78"/>
        <v>682.67203749999999</v>
      </c>
      <c r="H328" s="289">
        <v>5.5E-2</v>
      </c>
      <c r="I328" s="381"/>
      <c r="J328" s="404">
        <f t="shared" si="79"/>
        <v>737.67404999999997</v>
      </c>
      <c r="K328" s="405">
        <v>647.08249999999998</v>
      </c>
      <c r="L328" s="268">
        <v>7.0000000000000007E-2</v>
      </c>
    </row>
    <row r="329" spans="1:12" s="283" customFormat="1" ht="12.75" x14ac:dyDescent="0.2">
      <c r="A329" s="302" t="s">
        <v>528</v>
      </c>
      <c r="B329" s="230" t="s">
        <v>19</v>
      </c>
      <c r="C329" s="288">
        <f t="shared" si="80"/>
        <v>185.36676522500002</v>
      </c>
      <c r="D329" s="288">
        <f t="shared" si="76"/>
        <v>161.18849150000003</v>
      </c>
      <c r="E329" s="292">
        <f t="shared" si="75"/>
        <v>9.0000000000000052E-2</v>
      </c>
      <c r="F329" s="310">
        <f t="shared" si="77"/>
        <v>168.582459</v>
      </c>
      <c r="G329" s="308">
        <f t="shared" si="78"/>
        <v>147.87935000000002</v>
      </c>
      <c r="H329" s="289">
        <v>5.5E-2</v>
      </c>
      <c r="I329" s="381"/>
      <c r="J329" s="404">
        <f t="shared" si="79"/>
        <v>159.7938</v>
      </c>
      <c r="K329" s="405">
        <v>140.17000000000002</v>
      </c>
      <c r="L329" s="268">
        <v>7.0000000000000007E-2</v>
      </c>
    </row>
    <row r="330" spans="1:12" s="283" customFormat="1" ht="12.75" x14ac:dyDescent="0.2">
      <c r="A330" s="309" t="s">
        <v>322</v>
      </c>
      <c r="B330" s="230"/>
      <c r="C330" s="285"/>
      <c r="D330" s="288"/>
      <c r="E330" s="292"/>
      <c r="F330" s="310"/>
      <c r="G330" s="308"/>
      <c r="H330" s="289"/>
      <c r="I330" s="381"/>
      <c r="J330" s="404"/>
      <c r="K330" s="405"/>
      <c r="L330" s="268"/>
    </row>
    <row r="331" spans="1:12" s="283" customFormat="1" ht="12.75" x14ac:dyDescent="0.2">
      <c r="A331" s="309" t="s">
        <v>316</v>
      </c>
      <c r="B331" s="230"/>
      <c r="C331" s="288">
        <f>D331*1.15</f>
        <v>1354.8046516387499</v>
      </c>
      <c r="D331" s="288">
        <f>G331*1.09</f>
        <v>1178.0910014250001</v>
      </c>
      <c r="E331" s="292">
        <f t="shared" si="75"/>
        <v>9.0000000000000052E-2</v>
      </c>
      <c r="F331" s="310">
        <f t="shared" ref="F331:F342" si="81">G331*1.14</f>
        <v>1232.13187305</v>
      </c>
      <c r="G331" s="308">
        <f>K331*1.055</f>
        <v>1080.8174325</v>
      </c>
      <c r="H331" s="289">
        <v>5.5E-2</v>
      </c>
      <c r="I331" s="381"/>
      <c r="J331" s="404">
        <f>K331*1.14</f>
        <v>1167.89751</v>
      </c>
      <c r="K331" s="405">
        <v>1024.4715000000001</v>
      </c>
      <c r="L331" s="268">
        <v>7.0000000000000007E-2</v>
      </c>
    </row>
    <row r="332" spans="1:12" s="283" customFormat="1" ht="12.75" x14ac:dyDescent="0.2">
      <c r="A332" s="302" t="s">
        <v>323</v>
      </c>
      <c r="B332" s="230" t="s">
        <v>19</v>
      </c>
      <c r="C332" s="288">
        <f t="shared" ref="C332:C334" si="82">D332*1.15</f>
        <v>1565.7124100875001</v>
      </c>
      <c r="D332" s="288">
        <f>G332*1.09</f>
        <v>1361.4890522500002</v>
      </c>
      <c r="E332" s="292">
        <f t="shared" si="75"/>
        <v>9.0000000000000135E-2</v>
      </c>
      <c r="F332" s="310">
        <f t="shared" si="81"/>
        <v>1423.9426784999998</v>
      </c>
      <c r="G332" s="308">
        <f>K332*1.055</f>
        <v>1249.072525</v>
      </c>
      <c r="H332" s="289">
        <v>5.5E-2</v>
      </c>
      <c r="I332" s="381"/>
      <c r="J332" s="404">
        <f>K332*1.14</f>
        <v>1349.7087000000001</v>
      </c>
      <c r="K332" s="405">
        <v>1183.9550000000002</v>
      </c>
      <c r="L332" s="268">
        <v>7.0000000000000007E-2</v>
      </c>
    </row>
    <row r="333" spans="1:12" s="283" customFormat="1" ht="12.75" x14ac:dyDescent="0.2">
      <c r="A333" s="302" t="s">
        <v>324</v>
      </c>
      <c r="B333" s="230" t="s">
        <v>19</v>
      </c>
      <c r="C333" s="288">
        <f t="shared" si="82"/>
        <v>533.46008007500006</v>
      </c>
      <c r="D333" s="288">
        <f>G333*1.09</f>
        <v>463.87833050000006</v>
      </c>
      <c r="E333" s="292">
        <f t="shared" si="75"/>
        <v>9.000000000000008E-2</v>
      </c>
      <c r="F333" s="310">
        <f t="shared" si="81"/>
        <v>485.15715299999999</v>
      </c>
      <c r="G333" s="308">
        <f>K333*1.055</f>
        <v>425.57645000000002</v>
      </c>
      <c r="H333" s="289">
        <v>5.5E-2</v>
      </c>
      <c r="I333" s="381"/>
      <c r="J333" s="404">
        <f>K333*1.14</f>
        <v>459.8646</v>
      </c>
      <c r="K333" s="405">
        <v>403.39000000000004</v>
      </c>
      <c r="L333" s="268">
        <v>7.0000000000000007E-2</v>
      </c>
    </row>
    <row r="334" spans="1:12" s="283" customFormat="1" ht="12.75" x14ac:dyDescent="0.2">
      <c r="A334" s="302" t="s">
        <v>325</v>
      </c>
      <c r="B334" s="230" t="s">
        <v>19</v>
      </c>
      <c r="C334" s="288">
        <f t="shared" si="82"/>
        <v>185.36676522500002</v>
      </c>
      <c r="D334" s="288">
        <f>G334*1.09</f>
        <v>161.18849150000003</v>
      </c>
      <c r="E334" s="292">
        <f t="shared" si="75"/>
        <v>9.0000000000000052E-2</v>
      </c>
      <c r="F334" s="315">
        <f t="shared" si="81"/>
        <v>168.582459</v>
      </c>
      <c r="G334" s="308">
        <f>K334*1.055</f>
        <v>147.87935000000002</v>
      </c>
      <c r="H334" s="289">
        <v>5.5E-2</v>
      </c>
      <c r="I334" s="381"/>
      <c r="J334" s="404">
        <f>K334*1.14</f>
        <v>159.7938</v>
      </c>
      <c r="K334" s="405">
        <v>140.17000000000002</v>
      </c>
      <c r="L334" s="268">
        <v>7.0000000000000007E-2</v>
      </c>
    </row>
    <row r="335" spans="1:12" s="283" customFormat="1" ht="12.75" x14ac:dyDescent="0.2">
      <c r="A335" s="302"/>
      <c r="B335" s="230"/>
      <c r="C335" s="285"/>
      <c r="D335" s="288"/>
      <c r="E335" s="292"/>
      <c r="F335" s="310"/>
      <c r="G335" s="308"/>
      <c r="H335" s="289"/>
      <c r="I335" s="381"/>
      <c r="J335" s="404"/>
      <c r="K335" s="405"/>
      <c r="L335" s="268"/>
    </row>
    <row r="336" spans="1:12" s="283" customFormat="1" ht="12.75" x14ac:dyDescent="0.2">
      <c r="A336" s="311" t="s">
        <v>517</v>
      </c>
      <c r="B336" s="230"/>
      <c r="C336" s="285"/>
      <c r="D336" s="288"/>
      <c r="E336" s="292"/>
      <c r="F336" s="310"/>
      <c r="G336" s="308"/>
      <c r="H336" s="289"/>
      <c r="I336" s="381"/>
      <c r="J336" s="404"/>
      <c r="K336" s="405"/>
      <c r="L336" s="268"/>
    </row>
    <row r="337" spans="1:12" x14ac:dyDescent="0.2">
      <c r="A337" s="349" t="s">
        <v>316</v>
      </c>
      <c r="B337" s="312"/>
      <c r="C337" s="313">
        <f>D337*1.15</f>
        <v>549.21037024999998</v>
      </c>
      <c r="D337" s="313">
        <f t="shared" ref="D337:D342" si="83">G337*1.09</f>
        <v>477.57423500000004</v>
      </c>
      <c r="E337" s="377">
        <f t="shared" si="75"/>
        <v>9.000000000000008E-2</v>
      </c>
      <c r="F337" s="315">
        <f t="shared" si="81"/>
        <v>499.48130999999995</v>
      </c>
      <c r="G337" s="316">
        <f t="shared" ref="G337:G342" si="84">K337*1.055</f>
        <v>438.14150000000001</v>
      </c>
      <c r="H337" s="170">
        <v>5.5E-2</v>
      </c>
      <c r="I337" s="381"/>
      <c r="J337" s="409">
        <f t="shared" ref="J337:J342" si="85">K337*1.14</f>
        <v>473.44199999999995</v>
      </c>
      <c r="K337" s="410">
        <v>415.3</v>
      </c>
      <c r="L337" s="261">
        <v>7.0000000000000007E-2</v>
      </c>
    </row>
    <row r="338" spans="1:12" s="283" customFormat="1" ht="12.75" x14ac:dyDescent="0.2">
      <c r="A338" s="302" t="s">
        <v>317</v>
      </c>
      <c r="B338" s="230" t="s">
        <v>19</v>
      </c>
      <c r="C338" s="288">
        <f t="shared" ref="C338:C342" si="86">D338*1.15</f>
        <v>1565.7124100875001</v>
      </c>
      <c r="D338" s="288">
        <f t="shared" si="83"/>
        <v>1361.4890522500002</v>
      </c>
      <c r="E338" s="292">
        <f t="shared" si="75"/>
        <v>9.0000000000000135E-2</v>
      </c>
      <c r="F338" s="310">
        <f t="shared" si="81"/>
        <v>1423.9426784999998</v>
      </c>
      <c r="G338" s="308">
        <f t="shared" si="84"/>
        <v>1249.072525</v>
      </c>
      <c r="H338" s="289">
        <v>5.5E-2</v>
      </c>
      <c r="I338" s="381"/>
      <c r="J338" s="404">
        <f t="shared" si="85"/>
        <v>1349.7087000000001</v>
      </c>
      <c r="K338" s="405">
        <v>1183.9550000000002</v>
      </c>
      <c r="L338" s="268">
        <v>7.0000000000000007E-2</v>
      </c>
    </row>
    <row r="339" spans="1:12" s="283" customFormat="1" ht="12.75" x14ac:dyDescent="0.2">
      <c r="A339" s="302" t="s">
        <v>326</v>
      </c>
      <c r="B339" s="230" t="s">
        <v>19</v>
      </c>
      <c r="C339" s="288">
        <f t="shared" si="86"/>
        <v>185.36676522500002</v>
      </c>
      <c r="D339" s="288">
        <f t="shared" si="83"/>
        <v>161.18849150000003</v>
      </c>
      <c r="E339" s="292">
        <f t="shared" si="75"/>
        <v>9.0000000000000052E-2</v>
      </c>
      <c r="F339" s="315">
        <f t="shared" si="81"/>
        <v>168.582459</v>
      </c>
      <c r="G339" s="308">
        <f t="shared" si="84"/>
        <v>147.87935000000002</v>
      </c>
      <c r="H339" s="289">
        <v>5.5E-2</v>
      </c>
      <c r="I339" s="381"/>
      <c r="J339" s="404">
        <f t="shared" si="85"/>
        <v>159.7938</v>
      </c>
      <c r="K339" s="405">
        <v>140.17000000000002</v>
      </c>
      <c r="L339" s="268">
        <v>7.0000000000000007E-2</v>
      </c>
    </row>
    <row r="340" spans="1:12" s="283" customFormat="1" ht="12.75" x14ac:dyDescent="0.2">
      <c r="A340" s="302" t="s">
        <v>327</v>
      </c>
      <c r="B340" s="230" t="s">
        <v>19</v>
      </c>
      <c r="C340" s="288">
        <f t="shared" si="86"/>
        <v>2319.9145922624998</v>
      </c>
      <c r="D340" s="288">
        <f t="shared" si="83"/>
        <v>2017.3170367500002</v>
      </c>
      <c r="E340" s="292">
        <f t="shared" si="75"/>
        <v>9.0000000000000066E-2</v>
      </c>
      <c r="F340" s="310">
        <f t="shared" si="81"/>
        <v>2109.8545154999997</v>
      </c>
      <c r="G340" s="308">
        <f t="shared" si="84"/>
        <v>1850.749575</v>
      </c>
      <c r="H340" s="289">
        <v>5.5E-2</v>
      </c>
      <c r="I340" s="381"/>
      <c r="J340" s="404">
        <f t="shared" si="85"/>
        <v>1999.8621000000001</v>
      </c>
      <c r="K340" s="405">
        <v>1754.2650000000001</v>
      </c>
      <c r="L340" s="268">
        <v>7.0000000000000007E-2</v>
      </c>
    </row>
    <row r="341" spans="1:12" s="283" customFormat="1" ht="12.75" x14ac:dyDescent="0.2">
      <c r="A341" s="302" t="s">
        <v>328</v>
      </c>
      <c r="B341" s="230"/>
      <c r="C341" s="288">
        <f t="shared" si="86"/>
        <v>1104.9840226274998</v>
      </c>
      <c r="D341" s="288">
        <f t="shared" si="83"/>
        <v>960.85567185000002</v>
      </c>
      <c r="E341" s="292">
        <f t="shared" si="75"/>
        <v>9.0000000000000052E-2</v>
      </c>
      <c r="F341" s="264">
        <f t="shared" si="81"/>
        <v>1004.9316200999999</v>
      </c>
      <c r="G341" s="308">
        <f t="shared" si="84"/>
        <v>881.51896499999998</v>
      </c>
      <c r="H341" s="289">
        <v>5.5E-2</v>
      </c>
      <c r="I341" s="381"/>
      <c r="J341" s="404">
        <f t="shared" si="85"/>
        <v>952.54181999999992</v>
      </c>
      <c r="K341" s="405">
        <v>835.56299999999999</v>
      </c>
      <c r="L341" s="268">
        <v>7.0000000000000007E-2</v>
      </c>
    </row>
    <row r="342" spans="1:12" s="283" customFormat="1" ht="12.75" x14ac:dyDescent="0.2">
      <c r="A342" s="302" t="s">
        <v>329</v>
      </c>
      <c r="B342" s="230"/>
      <c r="C342" s="288">
        <f t="shared" si="86"/>
        <v>829.1714475</v>
      </c>
      <c r="D342" s="288">
        <f t="shared" si="83"/>
        <v>721.01865000000009</v>
      </c>
      <c r="E342" s="292">
        <f t="shared" si="75"/>
        <v>9.0000000000000122E-2</v>
      </c>
      <c r="F342" s="264">
        <f t="shared" si="81"/>
        <v>754.09289999999999</v>
      </c>
      <c r="G342" s="308">
        <f t="shared" si="84"/>
        <v>661.48500000000001</v>
      </c>
      <c r="H342" s="289">
        <v>5.5E-2</v>
      </c>
      <c r="I342" s="381"/>
      <c r="J342" s="404">
        <f t="shared" si="85"/>
        <v>714.78</v>
      </c>
      <c r="K342" s="405">
        <v>627</v>
      </c>
      <c r="L342" s="268">
        <v>7.0000000000000007E-2</v>
      </c>
    </row>
    <row r="343" spans="1:12" s="283" customFormat="1" ht="12.75" x14ac:dyDescent="0.2">
      <c r="A343" s="302"/>
      <c r="B343" s="230"/>
      <c r="C343" s="285"/>
      <c r="D343" s="288"/>
      <c r="E343" s="292"/>
      <c r="F343" s="310"/>
      <c r="G343" s="308"/>
      <c r="H343" s="289"/>
      <c r="I343" s="381"/>
      <c r="J343" s="239"/>
      <c r="K343" s="403"/>
      <c r="L343" s="268"/>
    </row>
    <row r="344" spans="1:12" s="337" customFormat="1" ht="12.75" x14ac:dyDescent="0.2">
      <c r="A344" s="309" t="s">
        <v>674</v>
      </c>
      <c r="B344" s="230"/>
      <c r="C344" s="284"/>
      <c r="D344" s="287"/>
      <c r="E344" s="411"/>
      <c r="F344" s="310"/>
      <c r="G344" s="264"/>
      <c r="H344" s="412"/>
      <c r="I344" s="413"/>
      <c r="J344" s="239"/>
      <c r="K344" s="299"/>
      <c r="L344" s="340"/>
    </row>
    <row r="345" spans="1:12" s="283" customFormat="1" ht="12.75" x14ac:dyDescent="0.2">
      <c r="A345" s="302" t="s">
        <v>675</v>
      </c>
      <c r="B345" s="230" t="s">
        <v>19</v>
      </c>
      <c r="C345" s="414" t="s">
        <v>676</v>
      </c>
      <c r="D345" s="288">
        <v>845</v>
      </c>
      <c r="E345" s="292"/>
      <c r="F345" s="310"/>
      <c r="G345" s="308"/>
      <c r="H345" s="289"/>
      <c r="I345" s="381"/>
      <c r="J345" s="239"/>
      <c r="K345" s="403"/>
      <c r="L345" s="268"/>
    </row>
    <row r="346" spans="1:12" s="283" customFormat="1" ht="12.75" x14ac:dyDescent="0.2">
      <c r="A346" s="302"/>
      <c r="B346" s="230"/>
      <c r="C346" s="285"/>
      <c r="D346" s="288"/>
      <c r="E346" s="292"/>
      <c r="F346" s="310"/>
      <c r="G346" s="308"/>
      <c r="H346" s="289"/>
      <c r="I346" s="381"/>
      <c r="J346" s="239"/>
      <c r="K346" s="403"/>
      <c r="L346" s="268"/>
    </row>
    <row r="347" spans="1:12" s="283" customFormat="1" ht="12.75" x14ac:dyDescent="0.2">
      <c r="A347" s="309" t="s">
        <v>330</v>
      </c>
      <c r="B347" s="230"/>
      <c r="C347" s="285"/>
      <c r="D347" s="288"/>
      <c r="E347" s="292"/>
      <c r="F347" s="1018"/>
      <c r="G347" s="1018"/>
      <c r="H347" s="289"/>
      <c r="I347" s="381"/>
      <c r="J347" s="239"/>
      <c r="K347" s="403"/>
      <c r="L347" s="268"/>
    </row>
    <row r="348" spans="1:12" s="283" customFormat="1" ht="12.75" x14ac:dyDescent="0.2">
      <c r="A348" s="300" t="s">
        <v>331</v>
      </c>
      <c r="B348" s="230"/>
      <c r="C348" s="285"/>
      <c r="D348" s="288"/>
      <c r="E348" s="292"/>
      <c r="F348" s="310"/>
      <c r="G348" s="308"/>
      <c r="H348" s="289"/>
      <c r="I348" s="381"/>
      <c r="J348" s="239"/>
      <c r="K348" s="403"/>
      <c r="L348" s="268"/>
    </row>
    <row r="349" spans="1:12" s="283" customFormat="1" ht="12.75" x14ac:dyDescent="0.2">
      <c r="A349" s="300" t="s">
        <v>332</v>
      </c>
      <c r="B349" s="230" t="s">
        <v>19</v>
      </c>
      <c r="C349" s="288">
        <f>D349*1.15</f>
        <v>168.90235609999999</v>
      </c>
      <c r="D349" s="288">
        <f>G349*1.09</f>
        <v>146.87161399999999</v>
      </c>
      <c r="E349" s="292">
        <f t="shared" si="75"/>
        <v>9.0000000000000024E-2</v>
      </c>
      <c r="F349" s="310">
        <f>G349*1.14</f>
        <v>153.60884399999998</v>
      </c>
      <c r="G349" s="308">
        <f>K349*1.055</f>
        <v>134.74459999999999</v>
      </c>
      <c r="H349" s="289">
        <v>5.5E-2</v>
      </c>
      <c r="I349" s="381"/>
      <c r="J349" s="404">
        <f>K349*1.14</f>
        <v>145.60079999999999</v>
      </c>
      <c r="K349" s="405">
        <v>127.72</v>
      </c>
      <c r="L349" s="268">
        <v>0.1</v>
      </c>
    </row>
    <row r="350" spans="1:12" s="283" customFormat="1" ht="12.75" x14ac:dyDescent="0.2">
      <c r="A350" s="375" t="s">
        <v>333</v>
      </c>
      <c r="B350" s="230" t="s">
        <v>19</v>
      </c>
      <c r="C350" s="288">
        <f t="shared" ref="C350:C353" si="87">D350*1.15</f>
        <v>297.54956250000004</v>
      </c>
      <c r="D350" s="288">
        <f>G350*1.09</f>
        <v>258.73875000000004</v>
      </c>
      <c r="E350" s="292">
        <f t="shared" si="75"/>
        <v>9.0000000000000163E-2</v>
      </c>
      <c r="F350" s="310">
        <f>G350*1.14</f>
        <v>270.60749999999996</v>
      </c>
      <c r="G350" s="308">
        <f>K350*1.055</f>
        <v>237.375</v>
      </c>
      <c r="H350" s="289">
        <v>5.5E-2</v>
      </c>
      <c r="I350" s="381"/>
      <c r="J350" s="404">
        <f>K350*1.14</f>
        <v>256.5</v>
      </c>
      <c r="K350" s="405">
        <v>225</v>
      </c>
      <c r="L350" s="268">
        <v>0.1</v>
      </c>
    </row>
    <row r="351" spans="1:12" s="283" customFormat="1" ht="12.75" x14ac:dyDescent="0.2">
      <c r="A351" s="300" t="s">
        <v>334</v>
      </c>
      <c r="B351" s="230" t="s">
        <v>19</v>
      </c>
      <c r="C351" s="288">
        <f t="shared" si="87"/>
        <v>88.471403249999995</v>
      </c>
      <c r="D351" s="288">
        <f>G351*1.09</f>
        <v>76.931655000000006</v>
      </c>
      <c r="E351" s="292">
        <f t="shared" si="75"/>
        <v>9.0000000000000149E-2</v>
      </c>
      <c r="F351" s="310">
        <f>G351*1.14</f>
        <v>80.460629999999995</v>
      </c>
      <c r="G351" s="308">
        <f>K351*1.055</f>
        <v>70.579499999999996</v>
      </c>
      <c r="H351" s="289">
        <v>5.5E-2</v>
      </c>
      <c r="I351" s="381"/>
      <c r="J351" s="404">
        <f>K351*1.14</f>
        <v>76.266000000000005</v>
      </c>
      <c r="K351" s="405">
        <v>66.900000000000006</v>
      </c>
      <c r="L351" s="268">
        <v>0.1</v>
      </c>
    </row>
    <row r="352" spans="1:12" s="283" customFormat="1" ht="12.75" x14ac:dyDescent="0.2">
      <c r="A352" s="300" t="s">
        <v>335</v>
      </c>
      <c r="B352" s="230" t="s">
        <v>19</v>
      </c>
      <c r="C352" s="288">
        <f t="shared" si="87"/>
        <v>168.90235609999999</v>
      </c>
      <c r="D352" s="288">
        <f>G352*1.09</f>
        <v>146.87161399999999</v>
      </c>
      <c r="E352" s="292">
        <f t="shared" si="75"/>
        <v>9.0000000000000024E-2</v>
      </c>
      <c r="F352" s="310">
        <f>G352*1.14</f>
        <v>153.60884399999998</v>
      </c>
      <c r="G352" s="308">
        <f>K352*1.055</f>
        <v>134.74459999999999</v>
      </c>
      <c r="H352" s="289">
        <v>5.5E-2</v>
      </c>
      <c r="I352" s="381"/>
      <c r="J352" s="404">
        <f>K352*1.14</f>
        <v>145.60079999999999</v>
      </c>
      <c r="K352" s="405">
        <v>127.72</v>
      </c>
      <c r="L352" s="268">
        <v>0.1</v>
      </c>
    </row>
    <row r="353" spans="1:12" s="283" customFormat="1" ht="12.75" x14ac:dyDescent="0.2">
      <c r="A353" s="300" t="s">
        <v>336</v>
      </c>
      <c r="B353" s="230" t="s">
        <v>19</v>
      </c>
      <c r="C353" s="288">
        <f t="shared" si="87"/>
        <v>88.471403249999995</v>
      </c>
      <c r="D353" s="288">
        <f>G353*1.09</f>
        <v>76.931655000000006</v>
      </c>
      <c r="E353" s="292">
        <f t="shared" si="75"/>
        <v>9.0000000000000149E-2</v>
      </c>
      <c r="F353" s="310">
        <f>G353*1.14</f>
        <v>80.460629999999995</v>
      </c>
      <c r="G353" s="308">
        <f>K353*1.055</f>
        <v>70.579499999999996</v>
      </c>
      <c r="H353" s="289">
        <v>5.5E-2</v>
      </c>
      <c r="I353" s="381"/>
      <c r="J353" s="404">
        <f>K353*1.14</f>
        <v>76.266000000000005</v>
      </c>
      <c r="K353" s="405">
        <v>66.900000000000006</v>
      </c>
      <c r="L353" s="268">
        <v>0.1</v>
      </c>
    </row>
    <row r="354" spans="1:12" s="283" customFormat="1" ht="12.75" x14ac:dyDescent="0.2">
      <c r="A354" s="300"/>
      <c r="B354" s="230"/>
      <c r="C354" s="285"/>
      <c r="D354" s="285"/>
      <c r="E354" s="292"/>
      <c r="F354" s="310"/>
      <c r="G354" s="308"/>
      <c r="H354" s="289"/>
      <c r="I354" s="381"/>
      <c r="J354" s="239"/>
      <c r="K354" s="405"/>
      <c r="L354" s="268"/>
    </row>
    <row r="355" spans="1:12" s="283" customFormat="1" ht="12.75" x14ac:dyDescent="0.2">
      <c r="A355" s="309" t="s">
        <v>563</v>
      </c>
      <c r="B355" s="230"/>
      <c r="C355" s="285"/>
      <c r="D355" s="285"/>
      <c r="E355" s="292"/>
      <c r="F355" s="310"/>
      <c r="G355" s="308"/>
      <c r="H355" s="289"/>
      <c r="I355" s="381"/>
      <c r="J355" s="239"/>
      <c r="K355" s="405"/>
      <c r="L355" s="268"/>
    </row>
    <row r="356" spans="1:12" s="283" customFormat="1" ht="12.75" x14ac:dyDescent="0.2">
      <c r="A356" s="309" t="s">
        <v>520</v>
      </c>
      <c r="B356" s="230"/>
      <c r="C356" s="285"/>
      <c r="D356" s="285"/>
      <c r="E356" s="292"/>
      <c r="F356" s="310"/>
      <c r="G356" s="308"/>
      <c r="H356" s="289"/>
      <c r="I356" s="381"/>
      <c r="J356" s="239"/>
      <c r="K356" s="405"/>
      <c r="L356" s="268"/>
    </row>
    <row r="357" spans="1:12" s="283" customFormat="1" ht="12.75" x14ac:dyDescent="0.2">
      <c r="A357" s="302" t="s">
        <v>338</v>
      </c>
      <c r="B357" s="230" t="s">
        <v>19</v>
      </c>
      <c r="C357" s="288">
        <f>D357*1.15</f>
        <v>266.80277437500001</v>
      </c>
      <c r="D357" s="288">
        <f>G357*1.09</f>
        <v>232.00241250000002</v>
      </c>
      <c r="E357" s="292">
        <f t="shared" si="75"/>
        <v>9.0000000000000108E-2</v>
      </c>
      <c r="F357" s="310">
        <f t="shared" ref="F357:F365" si="88">G357*1.14</f>
        <v>242.64472499999997</v>
      </c>
      <c r="G357" s="308">
        <f>K357*1.055</f>
        <v>212.84625</v>
      </c>
      <c r="H357" s="289">
        <v>5.5E-2</v>
      </c>
      <c r="I357" s="381"/>
      <c r="J357" s="404">
        <f>K357*1.14</f>
        <v>229.99499999999998</v>
      </c>
      <c r="K357" s="405">
        <v>201.75</v>
      </c>
      <c r="L357" s="268"/>
    </row>
    <row r="358" spans="1:12" s="283" customFormat="1" ht="12.75" x14ac:dyDescent="0.2">
      <c r="A358" s="302" t="s">
        <v>339</v>
      </c>
      <c r="B358" s="230" t="s">
        <v>19</v>
      </c>
      <c r="C358" s="288">
        <f t="shared" ref="C358:C359" si="89">D358*1.15</f>
        <v>232.00931219999995</v>
      </c>
      <c r="D358" s="288">
        <f>G358*1.09</f>
        <v>201.74722799999998</v>
      </c>
      <c r="E358" s="292">
        <f t="shared" si="75"/>
        <v>9.0000000000000024E-2</v>
      </c>
      <c r="F358" s="310">
        <f t="shared" si="88"/>
        <v>211.00168799999994</v>
      </c>
      <c r="G358" s="308">
        <f>K358*1.055</f>
        <v>185.08919999999998</v>
      </c>
      <c r="H358" s="289">
        <v>5.5E-2</v>
      </c>
      <c r="I358" s="381"/>
      <c r="J358" s="404">
        <f>K358*1.14</f>
        <v>200.00159999999997</v>
      </c>
      <c r="K358" s="405">
        <v>175.44</v>
      </c>
      <c r="L358" s="268"/>
    </row>
    <row r="359" spans="1:12" s="283" customFormat="1" ht="12.75" x14ac:dyDescent="0.2">
      <c r="A359" s="302" t="s">
        <v>340</v>
      </c>
      <c r="B359" s="230" t="s">
        <v>19</v>
      </c>
      <c r="C359" s="288">
        <f t="shared" si="89"/>
        <v>259.59546274999997</v>
      </c>
      <c r="D359" s="288">
        <f>G359*1.09</f>
        <v>225.735185</v>
      </c>
      <c r="E359" s="292">
        <f t="shared" si="75"/>
        <v>9.0000000000000052E-2</v>
      </c>
      <c r="F359" s="310">
        <f t="shared" si="88"/>
        <v>236.09000999999998</v>
      </c>
      <c r="G359" s="308">
        <f>K359*1.055</f>
        <v>207.09649999999999</v>
      </c>
      <c r="H359" s="289">
        <v>5.5E-2</v>
      </c>
      <c r="I359" s="381"/>
      <c r="J359" s="404">
        <f>K359*1.14</f>
        <v>223.78199999999998</v>
      </c>
      <c r="K359" s="405">
        <v>196.3</v>
      </c>
      <c r="L359" s="268"/>
    </row>
    <row r="360" spans="1:12" s="283" customFormat="1" ht="12.75" x14ac:dyDescent="0.2">
      <c r="A360" s="302" t="s">
        <v>341</v>
      </c>
      <c r="B360" s="230" t="s">
        <v>19</v>
      </c>
      <c r="C360" s="165" t="s">
        <v>670</v>
      </c>
      <c r="D360" s="257" t="s">
        <v>669</v>
      </c>
      <c r="E360" s="377">
        <v>0.09</v>
      </c>
      <c r="F360" s="310" t="s">
        <v>581</v>
      </c>
      <c r="G360" s="308" t="s">
        <v>648</v>
      </c>
      <c r="H360" s="289">
        <v>5.5E-2</v>
      </c>
      <c r="I360" s="381"/>
      <c r="J360" s="404" t="s">
        <v>546</v>
      </c>
      <c r="K360" s="405" t="s">
        <v>647</v>
      </c>
      <c r="L360" s="268"/>
    </row>
    <row r="361" spans="1:12" s="283" customFormat="1" ht="12.75" x14ac:dyDescent="0.2">
      <c r="A361" s="302" t="s">
        <v>344</v>
      </c>
      <c r="B361" s="230" t="s">
        <v>19</v>
      </c>
      <c r="C361" s="288">
        <f>D361*1.15</f>
        <v>116.00465609999998</v>
      </c>
      <c r="D361" s="288">
        <f>G361*1.09</f>
        <v>100.87361399999999</v>
      </c>
      <c r="E361" s="292">
        <f t="shared" si="75"/>
        <v>9.0000000000000024E-2</v>
      </c>
      <c r="F361" s="310">
        <f t="shared" si="88"/>
        <v>105.50084399999997</v>
      </c>
      <c r="G361" s="308">
        <f>K361*1.055</f>
        <v>92.544599999999988</v>
      </c>
      <c r="H361" s="289">
        <v>5.5E-2</v>
      </c>
      <c r="I361" s="381"/>
      <c r="J361" s="230">
        <v>100</v>
      </c>
      <c r="K361" s="403">
        <v>87.72</v>
      </c>
      <c r="L361" s="268"/>
    </row>
    <row r="362" spans="1:12" s="283" customFormat="1" ht="12.75" x14ac:dyDescent="0.2">
      <c r="A362" s="309" t="s">
        <v>519</v>
      </c>
      <c r="B362" s="230"/>
      <c r="C362" s="285"/>
      <c r="D362" s="285"/>
      <c r="E362" s="292"/>
      <c r="F362" s="310"/>
      <c r="G362" s="308"/>
      <c r="H362" s="289"/>
      <c r="I362" s="381"/>
      <c r="J362" s="230"/>
      <c r="K362" s="267"/>
      <c r="L362" s="268"/>
    </row>
    <row r="363" spans="1:12" s="283" customFormat="1" ht="12.75" x14ac:dyDescent="0.2">
      <c r="A363" s="302" t="s">
        <v>345</v>
      </c>
      <c r="B363" s="230"/>
      <c r="C363" s="313">
        <f>D363*1.15</f>
        <v>132.24424999999999</v>
      </c>
      <c r="D363" s="313">
        <f>G363*1.09</f>
        <v>114.995</v>
      </c>
      <c r="E363" s="377">
        <f t="shared" si="75"/>
        <v>9.0000000000000038E-2</v>
      </c>
      <c r="F363" s="310">
        <f t="shared" si="88"/>
        <v>120.27</v>
      </c>
      <c r="G363" s="308">
        <f>K363*1.055</f>
        <v>105.5</v>
      </c>
      <c r="H363" s="289">
        <v>5.5E-2</v>
      </c>
      <c r="I363" s="381"/>
      <c r="J363" s="230">
        <f>K363*1.14</f>
        <v>113.99999999999999</v>
      </c>
      <c r="K363" s="403">
        <v>100</v>
      </c>
      <c r="L363" s="268"/>
    </row>
    <row r="364" spans="1:12" s="283" customFormat="1" ht="12.75" x14ac:dyDescent="0.2">
      <c r="A364" s="302" t="s">
        <v>339</v>
      </c>
      <c r="B364" s="230"/>
      <c r="C364" s="313">
        <f t="shared" ref="C364:C365" si="90">D364*1.15</f>
        <v>99.844408749999985</v>
      </c>
      <c r="D364" s="313">
        <f>G364*1.09</f>
        <v>86.821224999999998</v>
      </c>
      <c r="E364" s="377">
        <f t="shared" si="75"/>
        <v>9.0000000000000122E-2</v>
      </c>
      <c r="F364" s="310">
        <f t="shared" si="88"/>
        <v>90.803849999999983</v>
      </c>
      <c r="G364" s="308">
        <f>K364*1.055</f>
        <v>79.652499999999989</v>
      </c>
      <c r="H364" s="289">
        <v>5.5E-2</v>
      </c>
      <c r="I364" s="381"/>
      <c r="J364" s="230">
        <f>K364*1.14</f>
        <v>86.07</v>
      </c>
      <c r="K364" s="403">
        <v>75.5</v>
      </c>
      <c r="L364" s="268"/>
    </row>
    <row r="365" spans="1:12" s="283" customFormat="1" ht="12.75" x14ac:dyDescent="0.2">
      <c r="A365" s="302" t="s">
        <v>340</v>
      </c>
      <c r="B365" s="230"/>
      <c r="C365" s="313">
        <f t="shared" si="90"/>
        <v>125.6320375</v>
      </c>
      <c r="D365" s="313">
        <f>G365*1.09</f>
        <v>109.24525</v>
      </c>
      <c r="E365" s="377">
        <f t="shared" si="75"/>
        <v>9.0000000000000052E-2</v>
      </c>
      <c r="F365" s="310">
        <f t="shared" si="88"/>
        <v>114.25649999999999</v>
      </c>
      <c r="G365" s="308">
        <f>K365*1.055</f>
        <v>100.22499999999999</v>
      </c>
      <c r="H365" s="289">
        <v>5.5E-2</v>
      </c>
      <c r="I365" s="381"/>
      <c r="J365" s="230">
        <f>K365*1.14</f>
        <v>108.3</v>
      </c>
      <c r="K365" s="403">
        <v>95</v>
      </c>
      <c r="L365" s="268"/>
    </row>
    <row r="366" spans="1:12" s="283" customFormat="1" ht="12.75" x14ac:dyDescent="0.2">
      <c r="A366" s="302" t="s">
        <v>341</v>
      </c>
      <c r="B366" s="230"/>
      <c r="C366" s="165" t="s">
        <v>668</v>
      </c>
      <c r="D366" s="165" t="s">
        <v>667</v>
      </c>
      <c r="E366" s="377">
        <v>0.09</v>
      </c>
      <c r="F366" s="310" t="s">
        <v>547</v>
      </c>
      <c r="G366" s="308" t="s">
        <v>582</v>
      </c>
      <c r="H366" s="289">
        <v>5.5E-2</v>
      </c>
      <c r="I366" s="381"/>
      <c r="J366" s="230" t="s">
        <v>548</v>
      </c>
      <c r="K366" s="403" t="s">
        <v>549</v>
      </c>
      <c r="L366" s="268"/>
    </row>
    <row r="367" spans="1:12" s="283" customFormat="1" ht="12.75" x14ac:dyDescent="0.2">
      <c r="A367" s="302" t="s">
        <v>348</v>
      </c>
      <c r="B367" s="230"/>
      <c r="C367" s="313">
        <v>0</v>
      </c>
      <c r="D367" s="313">
        <v>0</v>
      </c>
      <c r="E367" s="377">
        <v>0</v>
      </c>
      <c r="F367" s="310">
        <v>40</v>
      </c>
      <c r="G367" s="308">
        <f>K367*1.055</f>
        <v>0</v>
      </c>
      <c r="H367" s="289">
        <v>5.5E-2</v>
      </c>
      <c r="I367" s="381"/>
      <c r="J367" s="230">
        <v>0</v>
      </c>
      <c r="K367" s="403">
        <v>0</v>
      </c>
      <c r="L367" s="268"/>
    </row>
    <row r="368" spans="1:12" s="283" customFormat="1" ht="12.75" x14ac:dyDescent="0.2">
      <c r="A368" s="380"/>
      <c r="B368" s="299"/>
      <c r="C368" s="285"/>
      <c r="D368" s="285"/>
      <c r="E368" s="286"/>
      <c r="F368" s="296"/>
      <c r="G368" s="297"/>
      <c r="H368" s="301"/>
      <c r="I368" s="259"/>
      <c r="J368" s="239"/>
      <c r="K368" s="267"/>
      <c r="L368" s="268"/>
    </row>
    <row r="369" spans="1:12" s="283" customFormat="1" ht="12.75" x14ac:dyDescent="0.2">
      <c r="A369" s="309" t="s">
        <v>415</v>
      </c>
      <c r="B369" s="230"/>
      <c r="C369" s="285"/>
      <c r="D369" s="285"/>
      <c r="E369" s="286"/>
      <c r="F369" s="310"/>
      <c r="G369" s="308"/>
      <c r="H369" s="289"/>
      <c r="I369" s="374"/>
      <c r="J369" s="230"/>
      <c r="K369" s="403"/>
      <c r="L369" s="268"/>
    </row>
    <row r="370" spans="1:12" x14ac:dyDescent="0.2">
      <c r="A370" s="302" t="s">
        <v>416</v>
      </c>
      <c r="B370" s="312"/>
      <c r="C370" s="256"/>
      <c r="D370" s="257"/>
      <c r="E370" s="258"/>
      <c r="F370" s="310"/>
      <c r="G370" s="308"/>
      <c r="H370" s="289"/>
      <c r="I370" s="374"/>
      <c r="J370" s="404" t="s">
        <v>417</v>
      </c>
      <c r="K370" s="165"/>
      <c r="L370" s="261"/>
    </row>
    <row r="371" spans="1:12" ht="84" customHeight="1" x14ac:dyDescent="0.2">
      <c r="A371" s="300" t="s">
        <v>418</v>
      </c>
      <c r="B371" s="312" t="s">
        <v>19</v>
      </c>
      <c r="C371" s="415" t="s">
        <v>482</v>
      </c>
      <c r="D371" s="378" t="s">
        <v>529</v>
      </c>
      <c r="E371" s="416">
        <v>5.5E-2</v>
      </c>
      <c r="F371" s="415" t="s">
        <v>482</v>
      </c>
      <c r="G371" s="378" t="s">
        <v>529</v>
      </c>
      <c r="H371" s="289">
        <v>5.5E-2</v>
      </c>
      <c r="I371" s="374"/>
      <c r="J371" s="167" t="s">
        <v>420</v>
      </c>
      <c r="K371" s="165"/>
      <c r="L371" s="261"/>
    </row>
    <row r="372" spans="1:12" ht="54.75" customHeight="1" x14ac:dyDescent="0.2">
      <c r="A372" s="300" t="s">
        <v>421</v>
      </c>
      <c r="B372" s="312" t="s">
        <v>19</v>
      </c>
      <c r="C372" s="415" t="s">
        <v>482</v>
      </c>
      <c r="D372" s="316" t="s">
        <v>529</v>
      </c>
      <c r="E372" s="416">
        <v>0.42859999999999998</v>
      </c>
      <c r="F372" s="415" t="s">
        <v>482</v>
      </c>
      <c r="G372" s="316" t="s">
        <v>529</v>
      </c>
      <c r="H372" s="289">
        <v>0.42859999999999998</v>
      </c>
      <c r="I372" s="374"/>
      <c r="J372" s="167" t="s">
        <v>420</v>
      </c>
      <c r="K372" s="165"/>
      <c r="L372" s="261"/>
    </row>
    <row r="373" spans="1:12" ht="59.25" customHeight="1" x14ac:dyDescent="0.2">
      <c r="A373" s="300" t="s">
        <v>423</v>
      </c>
      <c r="B373" s="312" t="s">
        <v>19</v>
      </c>
      <c r="C373" s="415" t="s">
        <v>484</v>
      </c>
      <c r="D373" s="417" t="s">
        <v>529</v>
      </c>
      <c r="E373" s="416">
        <v>0.42849999999999999</v>
      </c>
      <c r="F373" s="415" t="s">
        <v>484</v>
      </c>
      <c r="G373" s="417" t="s">
        <v>529</v>
      </c>
      <c r="H373" s="289">
        <v>0.42849999999999999</v>
      </c>
      <c r="I373" s="374"/>
      <c r="J373" s="167" t="s">
        <v>424</v>
      </c>
      <c r="K373" s="165"/>
      <c r="L373" s="261"/>
    </row>
    <row r="374" spans="1:12" ht="59.25" customHeight="1" x14ac:dyDescent="0.2">
      <c r="A374" s="300" t="s">
        <v>425</v>
      </c>
      <c r="B374" s="312" t="s">
        <v>19</v>
      </c>
      <c r="C374" s="415" t="s">
        <v>486</v>
      </c>
      <c r="D374" s="418" t="s">
        <v>486</v>
      </c>
      <c r="E374" s="416">
        <v>0.19</v>
      </c>
      <c r="F374" s="415" t="s">
        <v>486</v>
      </c>
      <c r="G374" s="418" t="s">
        <v>486</v>
      </c>
      <c r="H374" s="289">
        <v>0.19</v>
      </c>
      <c r="I374" s="374"/>
      <c r="J374" s="167" t="s">
        <v>565</v>
      </c>
      <c r="K374" s="165"/>
      <c r="L374" s="261"/>
    </row>
    <row r="375" spans="1:12" ht="36.75" customHeight="1" x14ac:dyDescent="0.2">
      <c r="A375" s="238" t="s">
        <v>428</v>
      </c>
      <c r="B375" s="312" t="s">
        <v>19</v>
      </c>
      <c r="C375" s="415" t="s">
        <v>487</v>
      </c>
      <c r="D375" s="418" t="s">
        <v>487</v>
      </c>
      <c r="E375" s="416">
        <v>0.2</v>
      </c>
      <c r="F375" s="415" t="s">
        <v>487</v>
      </c>
      <c r="G375" s="418" t="s">
        <v>487</v>
      </c>
      <c r="H375" s="289">
        <v>0.2</v>
      </c>
      <c r="I375" s="374"/>
      <c r="J375" s="167" t="s">
        <v>429</v>
      </c>
      <c r="K375" s="165"/>
      <c r="L375" s="261"/>
    </row>
    <row r="376" spans="1:12" ht="36.75" customHeight="1" x14ac:dyDescent="0.2">
      <c r="A376" s="238" t="s">
        <v>430</v>
      </c>
      <c r="B376" s="312" t="s">
        <v>19</v>
      </c>
      <c r="C376" s="415" t="s">
        <v>488</v>
      </c>
      <c r="D376" s="418" t="s">
        <v>530</v>
      </c>
      <c r="E376" s="416">
        <v>0.21</v>
      </c>
      <c r="F376" s="415" t="s">
        <v>488</v>
      </c>
      <c r="G376" s="418" t="s">
        <v>530</v>
      </c>
      <c r="H376" s="289">
        <v>0.21</v>
      </c>
      <c r="I376" s="374"/>
      <c r="J376" s="167" t="s">
        <v>432</v>
      </c>
      <c r="K376" s="165"/>
      <c r="L376" s="261"/>
    </row>
    <row r="377" spans="1:12" ht="36.75" customHeight="1" x14ac:dyDescent="0.2">
      <c r="A377" s="238" t="s">
        <v>433</v>
      </c>
      <c r="B377" s="312" t="s">
        <v>19</v>
      </c>
      <c r="C377" s="415" t="s">
        <v>489</v>
      </c>
      <c r="D377" s="419" t="s">
        <v>531</v>
      </c>
      <c r="E377" s="416">
        <v>0.1</v>
      </c>
      <c r="F377" s="415" t="s">
        <v>489</v>
      </c>
      <c r="G377" s="419" t="s">
        <v>531</v>
      </c>
      <c r="H377" s="289">
        <v>0.1</v>
      </c>
      <c r="I377" s="374"/>
      <c r="J377" s="167" t="s">
        <v>435</v>
      </c>
      <c r="K377" s="165"/>
      <c r="L377" s="261"/>
    </row>
    <row r="378" spans="1:12" ht="36.75" customHeight="1" x14ac:dyDescent="0.2">
      <c r="A378" s="238" t="s">
        <v>436</v>
      </c>
      <c r="B378" s="312" t="s">
        <v>19</v>
      </c>
      <c r="C378" s="415" t="s">
        <v>490</v>
      </c>
      <c r="D378" s="418" t="s">
        <v>532</v>
      </c>
      <c r="E378" s="416">
        <v>0.21</v>
      </c>
      <c r="F378" s="415" t="s">
        <v>490</v>
      </c>
      <c r="G378" s="418" t="s">
        <v>532</v>
      </c>
      <c r="H378" s="289">
        <v>0.21</v>
      </c>
      <c r="I378" s="374"/>
      <c r="J378" s="167" t="s">
        <v>438</v>
      </c>
      <c r="K378" s="165"/>
      <c r="L378" s="261"/>
    </row>
    <row r="379" spans="1:12" ht="36.75" customHeight="1" x14ac:dyDescent="0.2">
      <c r="A379" s="238" t="s">
        <v>491</v>
      </c>
      <c r="B379" s="312" t="s">
        <v>19</v>
      </c>
      <c r="C379" s="415" t="s">
        <v>492</v>
      </c>
      <c r="D379" s="316" t="s">
        <v>533</v>
      </c>
      <c r="E379" s="416">
        <v>0.21</v>
      </c>
      <c r="F379" s="415" t="s">
        <v>492</v>
      </c>
      <c r="G379" s="316" t="s">
        <v>533</v>
      </c>
      <c r="H379" s="289">
        <v>0.21</v>
      </c>
      <c r="I379" s="374"/>
      <c r="J379" s="167" t="s">
        <v>439</v>
      </c>
      <c r="K379" s="165"/>
      <c r="L379" s="261"/>
    </row>
    <row r="380" spans="1:12" ht="36.75" customHeight="1" x14ac:dyDescent="0.2">
      <c r="A380" s="238" t="s">
        <v>440</v>
      </c>
      <c r="B380" s="312" t="s">
        <v>19</v>
      </c>
      <c r="C380" s="415" t="s">
        <v>493</v>
      </c>
      <c r="D380" s="316" t="s">
        <v>533</v>
      </c>
      <c r="E380" s="416">
        <v>0.21</v>
      </c>
      <c r="F380" s="415" t="s">
        <v>493</v>
      </c>
      <c r="G380" s="316" t="s">
        <v>533</v>
      </c>
      <c r="H380" s="289">
        <v>0.21</v>
      </c>
      <c r="I380" s="374"/>
      <c r="J380" s="167" t="s">
        <v>442</v>
      </c>
      <c r="K380" s="165"/>
      <c r="L380" s="261"/>
    </row>
    <row r="381" spans="1:12" ht="36.75" customHeight="1" x14ac:dyDescent="0.2">
      <c r="A381" s="238" t="s">
        <v>443</v>
      </c>
      <c r="B381" s="312" t="s">
        <v>19</v>
      </c>
      <c r="C381" s="415" t="s">
        <v>494</v>
      </c>
      <c r="D381" s="418" t="s">
        <v>534</v>
      </c>
      <c r="E381" s="416">
        <v>0.25</v>
      </c>
      <c r="F381" s="415" t="s">
        <v>494</v>
      </c>
      <c r="G381" s="418" t="s">
        <v>534</v>
      </c>
      <c r="H381" s="289">
        <v>0.25</v>
      </c>
      <c r="I381" s="374"/>
      <c r="J381" s="167" t="s">
        <v>445</v>
      </c>
      <c r="K381" s="165"/>
      <c r="L381" s="261"/>
    </row>
    <row r="382" spans="1:12" ht="54" customHeight="1" x14ac:dyDescent="0.2">
      <c r="A382" s="238" t="s">
        <v>446</v>
      </c>
      <c r="B382" s="312" t="s">
        <v>19</v>
      </c>
      <c r="C382" s="415" t="s">
        <v>495</v>
      </c>
      <c r="D382" s="316"/>
      <c r="E382" s="416">
        <v>1</v>
      </c>
      <c r="F382" s="415" t="s">
        <v>495</v>
      </c>
      <c r="G382" s="316"/>
      <c r="H382" s="289">
        <v>1</v>
      </c>
      <c r="I382" s="374"/>
      <c r="J382" s="167" t="s">
        <v>448</v>
      </c>
      <c r="K382" s="165"/>
      <c r="L382" s="261"/>
    </row>
    <row r="383" spans="1:12" ht="29.25" customHeight="1" x14ac:dyDescent="0.2">
      <c r="A383" s="238" t="s">
        <v>449</v>
      </c>
      <c r="B383" s="312" t="s">
        <v>19</v>
      </c>
      <c r="C383" s="415" t="s">
        <v>496</v>
      </c>
      <c r="D383" s="316"/>
      <c r="E383" s="416">
        <v>0.19</v>
      </c>
      <c r="F383" s="415" t="s">
        <v>496</v>
      </c>
      <c r="G383" s="316"/>
      <c r="H383" s="289">
        <v>0.19</v>
      </c>
      <c r="I383" s="374"/>
      <c r="J383" s="167" t="s">
        <v>451</v>
      </c>
      <c r="K383" s="165"/>
      <c r="L383" s="261"/>
    </row>
    <row r="384" spans="1:12" ht="27" customHeight="1" x14ac:dyDescent="0.2">
      <c r="A384" s="238" t="s">
        <v>452</v>
      </c>
      <c r="B384" s="312"/>
      <c r="C384" s="415" t="s">
        <v>497</v>
      </c>
      <c r="D384" s="316"/>
      <c r="E384" s="416">
        <v>0.2</v>
      </c>
      <c r="F384" s="415" t="s">
        <v>497</v>
      </c>
      <c r="G384" s="316"/>
      <c r="H384" s="289">
        <v>0.2</v>
      </c>
      <c r="I384" s="374"/>
      <c r="J384" s="167" t="s">
        <v>454</v>
      </c>
      <c r="K384" s="165"/>
      <c r="L384" s="261"/>
    </row>
    <row r="385" spans="1:12" ht="38.25" customHeight="1" x14ac:dyDescent="0.2">
      <c r="A385" s="238" t="s">
        <v>455</v>
      </c>
      <c r="B385" s="312"/>
      <c r="C385" s="415" t="s">
        <v>498</v>
      </c>
      <c r="D385" s="316"/>
      <c r="E385" s="416">
        <v>0.31</v>
      </c>
      <c r="F385" s="415" t="s">
        <v>498</v>
      </c>
      <c r="G385" s="316"/>
      <c r="H385" s="289">
        <v>0.31</v>
      </c>
      <c r="I385" s="374"/>
      <c r="J385" s="167" t="s">
        <v>457</v>
      </c>
      <c r="K385" s="165"/>
      <c r="L385" s="261"/>
    </row>
    <row r="386" spans="1:12" ht="28.5" customHeight="1" x14ac:dyDescent="0.2">
      <c r="A386" s="238" t="s">
        <v>458</v>
      </c>
      <c r="B386" s="312"/>
      <c r="C386" s="420" t="s">
        <v>499</v>
      </c>
      <c r="D386" s="378"/>
      <c r="E386" s="416">
        <v>0.09</v>
      </c>
      <c r="F386" s="420" t="s">
        <v>499</v>
      </c>
      <c r="G386" s="378"/>
      <c r="H386" s="289">
        <v>0.09</v>
      </c>
      <c r="I386" s="374"/>
      <c r="J386" s="167" t="s">
        <v>460</v>
      </c>
      <c r="K386" s="165"/>
      <c r="L386" s="261"/>
    </row>
    <row r="387" spans="1:12" x14ac:dyDescent="0.2">
      <c r="A387" s="349" t="s">
        <v>461</v>
      </c>
      <c r="B387" s="312"/>
      <c r="C387" s="421"/>
      <c r="D387" s="378"/>
      <c r="E387" s="416"/>
      <c r="F387" s="422"/>
      <c r="G387" s="378"/>
      <c r="H387" s="289"/>
      <c r="I387" s="374"/>
      <c r="J387" s="167"/>
      <c r="K387" s="165"/>
      <c r="L387" s="261"/>
    </row>
    <row r="388" spans="1:12" ht="25.5" x14ac:dyDescent="0.2">
      <c r="A388" s="238" t="s">
        <v>462</v>
      </c>
      <c r="B388" s="312" t="s">
        <v>19</v>
      </c>
      <c r="C388" s="421" t="s">
        <v>500</v>
      </c>
      <c r="D388" s="316" t="s">
        <v>501</v>
      </c>
      <c r="E388" s="416">
        <v>0.2</v>
      </c>
      <c r="F388" s="422" t="s">
        <v>500</v>
      </c>
      <c r="G388" s="308" t="s">
        <v>501</v>
      </c>
      <c r="H388" s="289">
        <v>0.2</v>
      </c>
      <c r="I388" s="374"/>
      <c r="J388" s="167" t="s">
        <v>463</v>
      </c>
      <c r="K388" s="165" t="s">
        <v>464</v>
      </c>
      <c r="L388" s="261"/>
    </row>
    <row r="389" spans="1:12" x14ac:dyDescent="0.2">
      <c r="A389" s="238" t="s">
        <v>465</v>
      </c>
      <c r="B389" s="312" t="s">
        <v>19</v>
      </c>
      <c r="C389" s="421" t="s">
        <v>502</v>
      </c>
      <c r="D389" s="316" t="s">
        <v>503</v>
      </c>
      <c r="E389" s="416">
        <v>-0.52</v>
      </c>
      <c r="F389" s="422" t="s">
        <v>502</v>
      </c>
      <c r="G389" s="308" t="s">
        <v>503</v>
      </c>
      <c r="H389" s="289">
        <v>-0.52</v>
      </c>
      <c r="I389" s="374"/>
      <c r="J389" s="409" t="s">
        <v>551</v>
      </c>
      <c r="K389" s="165" t="s">
        <v>550</v>
      </c>
      <c r="L389" s="261"/>
    </row>
    <row r="390" spans="1:12" x14ac:dyDescent="0.2">
      <c r="A390" s="238"/>
      <c r="B390" s="312"/>
      <c r="C390" s="256"/>
      <c r="D390" s="257"/>
      <c r="E390" s="258"/>
      <c r="F390" s="315"/>
      <c r="G390" s="423"/>
      <c r="H390" s="289"/>
      <c r="I390" s="374"/>
      <c r="J390" s="312"/>
      <c r="K390" s="165"/>
      <c r="L390" s="261"/>
    </row>
    <row r="391" spans="1:12" s="283" customFormat="1" ht="12.75" x14ac:dyDescent="0.2">
      <c r="A391" s="309" t="s">
        <v>466</v>
      </c>
      <c r="B391" s="230"/>
      <c r="C391" s="285"/>
      <c r="D391" s="285"/>
      <c r="E391" s="286"/>
      <c r="F391" s="424"/>
      <c r="G391" s="425"/>
      <c r="H391" s="426"/>
      <c r="I391" s="259"/>
      <c r="J391" s="167"/>
      <c r="K391" s="234"/>
      <c r="L391" s="268"/>
    </row>
    <row r="392" spans="1:12" s="283" customFormat="1" ht="12.75" x14ac:dyDescent="0.2">
      <c r="A392" s="302" t="s">
        <v>467</v>
      </c>
      <c r="B392" s="230" t="s">
        <v>19</v>
      </c>
      <c r="C392" s="288">
        <f>D392*1.15</f>
        <v>423.51221062500002</v>
      </c>
      <c r="D392" s="288">
        <f t="shared" ref="D392:D409" si="91">G392*1.09</f>
        <v>368.27148750000003</v>
      </c>
      <c r="E392" s="292">
        <f>(D392-G392)/G392</f>
        <v>9.0000000000000163E-2</v>
      </c>
      <c r="F392" s="427">
        <f>G392*1.14</f>
        <v>385.16467499999993</v>
      </c>
      <c r="G392" s="297">
        <f t="shared" ref="G392:G409" si="92">K392*1.055</f>
        <v>337.86374999999998</v>
      </c>
      <c r="H392" s="301">
        <v>5.5E-2</v>
      </c>
      <c r="I392" s="165"/>
      <c r="J392" s="167">
        <f t="shared" ref="J392:J409" si="93">K392*1.14</f>
        <v>365.08499999999998</v>
      </c>
      <c r="K392" s="168">
        <v>320.25</v>
      </c>
      <c r="L392" s="268">
        <v>0.05</v>
      </c>
    </row>
    <row r="393" spans="1:12" s="283" customFormat="1" ht="12.75" x14ac:dyDescent="0.2">
      <c r="A393" s="300" t="s">
        <v>468</v>
      </c>
      <c r="B393" s="230" t="s">
        <v>19</v>
      </c>
      <c r="C393" s="288">
        <f t="shared" ref="C393:C409" si="94">D393*1.15</f>
        <v>518.6288874375</v>
      </c>
      <c r="D393" s="288">
        <f t="shared" si="91"/>
        <v>450.98164125</v>
      </c>
      <c r="E393" s="292">
        <f t="shared" ref="E393:E409" si="95">(D393-G393)/G393</f>
        <v>9.0000000000000024E-2</v>
      </c>
      <c r="F393" s="427">
        <f t="shared" ref="F393:F409" si="96">G393*1.14</f>
        <v>471.66887249999996</v>
      </c>
      <c r="G393" s="297">
        <f t="shared" si="92"/>
        <v>413.74462499999998</v>
      </c>
      <c r="H393" s="301">
        <v>5.5E-2</v>
      </c>
      <c r="I393" s="165"/>
      <c r="J393" s="167">
        <f t="shared" si="93"/>
        <v>447.0795</v>
      </c>
      <c r="K393" s="168">
        <v>392.17500000000001</v>
      </c>
      <c r="L393" s="268">
        <v>0.05</v>
      </c>
    </row>
    <row r="394" spans="1:12" s="283" customFormat="1" ht="12.75" x14ac:dyDescent="0.2">
      <c r="A394" s="302" t="s">
        <v>469</v>
      </c>
      <c r="B394" s="230" t="s">
        <v>19</v>
      </c>
      <c r="C394" s="288">
        <f t="shared" si="94"/>
        <v>518.6288874375</v>
      </c>
      <c r="D394" s="288">
        <f t="shared" si="91"/>
        <v>450.98164125</v>
      </c>
      <c r="E394" s="292">
        <f t="shared" si="95"/>
        <v>9.0000000000000024E-2</v>
      </c>
      <c r="F394" s="427">
        <f t="shared" si="96"/>
        <v>471.66887249999996</v>
      </c>
      <c r="G394" s="297">
        <f t="shared" si="92"/>
        <v>413.74462499999998</v>
      </c>
      <c r="H394" s="301">
        <v>5.5E-2</v>
      </c>
      <c r="I394" s="165"/>
      <c r="J394" s="167">
        <f t="shared" si="93"/>
        <v>447.0795</v>
      </c>
      <c r="K394" s="168">
        <v>392.17500000000001</v>
      </c>
      <c r="L394" s="268">
        <v>0.05</v>
      </c>
    </row>
    <row r="395" spans="1:12" s="283" customFormat="1" ht="12.75" x14ac:dyDescent="0.2">
      <c r="A395" s="302" t="s">
        <v>470</v>
      </c>
      <c r="B395" s="230" t="s">
        <v>19</v>
      </c>
      <c r="C395" s="288">
        <f t="shared" si="94"/>
        <v>1376.0675433749998</v>
      </c>
      <c r="D395" s="288">
        <f t="shared" si="91"/>
        <v>1196.5804724999998</v>
      </c>
      <c r="E395" s="292">
        <f t="shared" si="95"/>
        <v>9.0000000000000038E-2</v>
      </c>
      <c r="F395" s="427">
        <f t="shared" si="96"/>
        <v>1251.4694849999996</v>
      </c>
      <c r="G395" s="297">
        <f t="shared" si="92"/>
        <v>1097.7802499999998</v>
      </c>
      <c r="H395" s="301">
        <v>5.5E-2</v>
      </c>
      <c r="I395" s="165"/>
      <c r="J395" s="167">
        <f t="shared" si="93"/>
        <v>1186.2269999999999</v>
      </c>
      <c r="K395" s="168">
        <v>1040.55</v>
      </c>
      <c r="L395" s="268">
        <v>0.05</v>
      </c>
    </row>
    <row r="396" spans="1:12" s="283" customFormat="1" ht="12.75" x14ac:dyDescent="0.2">
      <c r="A396" s="300" t="s">
        <v>509</v>
      </c>
      <c r="B396" s="230" t="s">
        <v>19</v>
      </c>
      <c r="C396" s="288">
        <f t="shared" si="94"/>
        <v>1503.1212065625</v>
      </c>
      <c r="D396" s="288">
        <f t="shared" si="91"/>
        <v>1307.0619187500001</v>
      </c>
      <c r="E396" s="292">
        <f t="shared" si="95"/>
        <v>9.0000000000000135E-2</v>
      </c>
      <c r="F396" s="427">
        <f t="shared" si="96"/>
        <v>1367.0188874999999</v>
      </c>
      <c r="G396" s="297">
        <f t="shared" si="92"/>
        <v>1199.139375</v>
      </c>
      <c r="H396" s="301">
        <v>5.5E-2</v>
      </c>
      <c r="I396" s="165"/>
      <c r="J396" s="167">
        <f t="shared" si="93"/>
        <v>1295.7524999999998</v>
      </c>
      <c r="K396" s="168">
        <v>1136.625</v>
      </c>
      <c r="L396" s="268">
        <v>0.05</v>
      </c>
    </row>
    <row r="397" spans="1:12" s="283" customFormat="1" ht="12.75" x14ac:dyDescent="0.2">
      <c r="A397" s="300" t="s">
        <v>471</v>
      </c>
      <c r="B397" s="230" t="s">
        <v>19</v>
      </c>
      <c r="C397" s="288">
        <f t="shared" si="94"/>
        <v>518.6288874375</v>
      </c>
      <c r="D397" s="288">
        <f t="shared" si="91"/>
        <v>450.98164125</v>
      </c>
      <c r="E397" s="292">
        <f t="shared" si="95"/>
        <v>9.0000000000000024E-2</v>
      </c>
      <c r="F397" s="427">
        <f t="shared" si="96"/>
        <v>471.66887249999996</v>
      </c>
      <c r="G397" s="297">
        <f t="shared" si="92"/>
        <v>413.74462499999998</v>
      </c>
      <c r="H397" s="301">
        <v>5.5E-2</v>
      </c>
      <c r="I397" s="165"/>
      <c r="J397" s="167">
        <f t="shared" si="93"/>
        <v>447.0795</v>
      </c>
      <c r="K397" s="168">
        <v>392.17500000000001</v>
      </c>
      <c r="L397" s="268">
        <v>0.05</v>
      </c>
    </row>
    <row r="398" spans="1:12" s="283" customFormat="1" ht="12.75" x14ac:dyDescent="0.2">
      <c r="A398" s="302" t="s">
        <v>472</v>
      </c>
      <c r="B398" s="230" t="s">
        <v>19</v>
      </c>
      <c r="C398" s="288">
        <f t="shared" si="94"/>
        <v>518.6288874375</v>
      </c>
      <c r="D398" s="288">
        <f t="shared" si="91"/>
        <v>450.98164125</v>
      </c>
      <c r="E398" s="292">
        <f t="shared" si="95"/>
        <v>9.0000000000000024E-2</v>
      </c>
      <c r="F398" s="427">
        <f t="shared" si="96"/>
        <v>471.66887249999996</v>
      </c>
      <c r="G398" s="297">
        <f t="shared" si="92"/>
        <v>413.74462499999998</v>
      </c>
      <c r="H398" s="301">
        <v>5.5E-2</v>
      </c>
      <c r="I398" s="165"/>
      <c r="J398" s="167">
        <f t="shared" si="93"/>
        <v>447.0795</v>
      </c>
      <c r="K398" s="168">
        <v>392.17500000000001</v>
      </c>
      <c r="L398" s="268">
        <v>0.05</v>
      </c>
    </row>
    <row r="399" spans="1:12" s="283" customFormat="1" ht="12.75" x14ac:dyDescent="0.2">
      <c r="A399" s="300" t="s">
        <v>473</v>
      </c>
      <c r="B399" s="230" t="s">
        <v>19</v>
      </c>
      <c r="C399" s="288">
        <f t="shared" si="94"/>
        <v>518.6288874375</v>
      </c>
      <c r="D399" s="288">
        <f t="shared" si="91"/>
        <v>450.98164125</v>
      </c>
      <c r="E399" s="292">
        <f t="shared" si="95"/>
        <v>9.0000000000000024E-2</v>
      </c>
      <c r="F399" s="427">
        <f t="shared" si="96"/>
        <v>471.66887249999996</v>
      </c>
      <c r="G399" s="297">
        <f t="shared" si="92"/>
        <v>413.74462499999998</v>
      </c>
      <c r="H399" s="301">
        <v>5.5E-2</v>
      </c>
      <c r="I399" s="165"/>
      <c r="J399" s="167">
        <f t="shared" si="93"/>
        <v>447.0795</v>
      </c>
      <c r="K399" s="168">
        <v>392.17500000000001</v>
      </c>
      <c r="L399" s="268">
        <v>0.05</v>
      </c>
    </row>
    <row r="400" spans="1:12" s="283" customFormat="1" ht="12.75" x14ac:dyDescent="0.2">
      <c r="A400" s="300" t="s">
        <v>673</v>
      </c>
      <c r="B400" s="230" t="s">
        <v>19</v>
      </c>
      <c r="C400" s="288">
        <f>D400*1.15</f>
        <v>518.62699999999995</v>
      </c>
      <c r="D400" s="288">
        <v>450.98</v>
      </c>
      <c r="E400" s="292"/>
      <c r="F400" s="427"/>
      <c r="G400" s="297"/>
      <c r="H400" s="301"/>
      <c r="I400" s="165"/>
      <c r="J400" s="167"/>
      <c r="K400" s="168"/>
      <c r="L400" s="268"/>
    </row>
    <row r="401" spans="1:12" s="283" customFormat="1" ht="12.75" x14ac:dyDescent="0.2">
      <c r="A401" s="302" t="s">
        <v>510</v>
      </c>
      <c r="B401" s="230" t="s">
        <v>19</v>
      </c>
      <c r="C401" s="288">
        <f t="shared" si="94"/>
        <v>2217.8154190499999</v>
      </c>
      <c r="D401" s="288">
        <f t="shared" si="91"/>
        <v>1928.5351470000003</v>
      </c>
      <c r="E401" s="292">
        <f t="shared" si="95"/>
        <v>9.0000000000000066E-2</v>
      </c>
      <c r="F401" s="427">
        <f t="shared" si="96"/>
        <v>2017.0000620000001</v>
      </c>
      <c r="G401" s="297">
        <f t="shared" si="92"/>
        <v>1769.2983000000002</v>
      </c>
      <c r="H401" s="301">
        <v>5.5E-2</v>
      </c>
      <c r="I401" s="165"/>
      <c r="J401" s="167">
        <f t="shared" si="93"/>
        <v>1911.8484000000001</v>
      </c>
      <c r="K401" s="168">
        <v>1677.0600000000002</v>
      </c>
      <c r="L401" s="268">
        <v>0.05</v>
      </c>
    </row>
    <row r="402" spans="1:12" s="283" customFormat="1" ht="12.75" x14ac:dyDescent="0.2">
      <c r="A402" s="302" t="s">
        <v>511</v>
      </c>
      <c r="B402" s="230" t="s">
        <v>19</v>
      </c>
      <c r="C402" s="288">
        <f t="shared" si="94"/>
        <v>2217.8154190499999</v>
      </c>
      <c r="D402" s="288">
        <f t="shared" si="91"/>
        <v>1928.5351470000003</v>
      </c>
      <c r="E402" s="292">
        <f t="shared" si="95"/>
        <v>9.0000000000000066E-2</v>
      </c>
      <c r="F402" s="427">
        <f t="shared" si="96"/>
        <v>2017.0000620000001</v>
      </c>
      <c r="G402" s="297">
        <f t="shared" si="92"/>
        <v>1769.2983000000002</v>
      </c>
      <c r="H402" s="301">
        <v>5.5E-2</v>
      </c>
      <c r="I402" s="165"/>
      <c r="J402" s="167">
        <f t="shared" si="93"/>
        <v>1911.8484000000001</v>
      </c>
      <c r="K402" s="168">
        <v>1677.0600000000002</v>
      </c>
      <c r="L402" s="268">
        <v>0.05</v>
      </c>
    </row>
    <row r="403" spans="1:12" s="283" customFormat="1" ht="25.5" x14ac:dyDescent="0.2">
      <c r="A403" s="302" t="s">
        <v>512</v>
      </c>
      <c r="B403" s="230" t="s">
        <v>19</v>
      </c>
      <c r="C403" s="288">
        <f t="shared" si="94"/>
        <v>597.7770710625</v>
      </c>
      <c r="D403" s="288">
        <f t="shared" si="91"/>
        <v>519.80614875000003</v>
      </c>
      <c r="E403" s="292">
        <f t="shared" si="95"/>
        <v>9.0000000000000108E-2</v>
      </c>
      <c r="F403" s="427">
        <f t="shared" si="96"/>
        <v>543.65046749999999</v>
      </c>
      <c r="G403" s="297">
        <f t="shared" si="92"/>
        <v>476.88637499999999</v>
      </c>
      <c r="H403" s="301">
        <v>5.5E-2</v>
      </c>
      <c r="I403" s="165"/>
      <c r="J403" s="167">
        <f t="shared" si="93"/>
        <v>515.30849999999998</v>
      </c>
      <c r="K403" s="168">
        <v>452.02500000000003</v>
      </c>
      <c r="L403" s="268">
        <v>0.05</v>
      </c>
    </row>
    <row r="404" spans="1:12" s="283" customFormat="1" ht="12.75" x14ac:dyDescent="0.2">
      <c r="A404" s="300" t="s">
        <v>474</v>
      </c>
      <c r="B404" s="230" t="s">
        <v>19</v>
      </c>
      <c r="C404" s="288">
        <f t="shared" si="94"/>
        <v>290.01164025000003</v>
      </c>
      <c r="D404" s="288">
        <f t="shared" si="91"/>
        <v>252.18403500000002</v>
      </c>
      <c r="E404" s="292">
        <f t="shared" si="95"/>
        <v>9.0000000000000066E-2</v>
      </c>
      <c r="F404" s="427">
        <f t="shared" si="96"/>
        <v>263.75210999999996</v>
      </c>
      <c r="G404" s="297">
        <f t="shared" si="92"/>
        <v>231.36150000000001</v>
      </c>
      <c r="H404" s="301">
        <v>5.5E-2</v>
      </c>
      <c r="I404" s="165"/>
      <c r="J404" s="167">
        <f t="shared" si="93"/>
        <v>250.00199999999998</v>
      </c>
      <c r="K404" s="168">
        <v>219.3</v>
      </c>
      <c r="L404" s="268">
        <v>0.05</v>
      </c>
    </row>
    <row r="405" spans="1:12" s="283" customFormat="1" ht="12.75" x14ac:dyDescent="0.2">
      <c r="A405" s="302" t="s">
        <v>475</v>
      </c>
      <c r="B405" s="230" t="s">
        <v>19</v>
      </c>
      <c r="C405" s="288">
        <f t="shared" si="94"/>
        <v>306.87278212500001</v>
      </c>
      <c r="D405" s="288">
        <f t="shared" si="91"/>
        <v>266.84589750000004</v>
      </c>
      <c r="E405" s="292">
        <f t="shared" si="95"/>
        <v>9.0000000000000163E-2</v>
      </c>
      <c r="F405" s="427">
        <f t="shared" si="96"/>
        <v>279.08653499999997</v>
      </c>
      <c r="G405" s="297">
        <f t="shared" si="92"/>
        <v>244.81274999999999</v>
      </c>
      <c r="H405" s="301">
        <v>5.5E-2</v>
      </c>
      <c r="I405" s="165"/>
      <c r="J405" s="167">
        <f t="shared" si="93"/>
        <v>264.53699999999998</v>
      </c>
      <c r="K405" s="168">
        <v>232.05</v>
      </c>
      <c r="L405" s="268">
        <v>0.05</v>
      </c>
    </row>
    <row r="406" spans="1:12" s="283" customFormat="1" ht="12.75" x14ac:dyDescent="0.2">
      <c r="A406" s="302" t="s">
        <v>476</v>
      </c>
      <c r="B406" s="230" t="s">
        <v>19</v>
      </c>
      <c r="C406" s="288">
        <f t="shared" si="94"/>
        <v>87.744059874999991</v>
      </c>
      <c r="D406" s="288">
        <f t="shared" si="91"/>
        <v>76.299182500000001</v>
      </c>
      <c r="E406" s="292">
        <f t="shared" si="95"/>
        <v>9.0000000000000177E-2</v>
      </c>
      <c r="F406" s="427">
        <f>G406*1.14</f>
        <v>79.799144999999982</v>
      </c>
      <c r="G406" s="297">
        <f t="shared" si="92"/>
        <v>69.999249999999989</v>
      </c>
      <c r="H406" s="301">
        <v>5.5E-2</v>
      </c>
      <c r="I406" s="165"/>
      <c r="J406" s="167">
        <f t="shared" si="93"/>
        <v>75.638999999999982</v>
      </c>
      <c r="K406" s="168">
        <v>66.349999999999994</v>
      </c>
      <c r="L406" s="268">
        <v>0.05</v>
      </c>
    </row>
    <row r="407" spans="1:12" s="283" customFormat="1" ht="12.75" x14ac:dyDescent="0.2">
      <c r="A407" s="302" t="s">
        <v>513</v>
      </c>
      <c r="B407" s="230" t="s">
        <v>19</v>
      </c>
      <c r="C407" s="288">
        <f t="shared" si="94"/>
        <v>743.57635668750004</v>
      </c>
      <c r="D407" s="288">
        <f t="shared" si="91"/>
        <v>646.58813625000005</v>
      </c>
      <c r="E407" s="292">
        <f t="shared" si="95"/>
        <v>9.0000000000000163E-2</v>
      </c>
      <c r="F407" s="427">
        <f t="shared" si="96"/>
        <v>676.24814249999986</v>
      </c>
      <c r="G407" s="297">
        <f t="shared" si="92"/>
        <v>593.20012499999996</v>
      </c>
      <c r="H407" s="301">
        <v>5.5E-2</v>
      </c>
      <c r="I407" s="165"/>
      <c r="J407" s="167">
        <f t="shared" si="93"/>
        <v>640.99349999999993</v>
      </c>
      <c r="K407" s="168">
        <v>562.27499999999998</v>
      </c>
      <c r="L407" s="268">
        <v>0.05</v>
      </c>
    </row>
    <row r="408" spans="1:12" s="283" customFormat="1" ht="25.5" x14ac:dyDescent="0.2">
      <c r="A408" s="302" t="s">
        <v>514</v>
      </c>
      <c r="B408" s="230" t="s">
        <v>19</v>
      </c>
      <c r="C408" s="288">
        <f t="shared" si="94"/>
        <v>597.7770710625</v>
      </c>
      <c r="D408" s="288">
        <f t="shared" si="91"/>
        <v>519.80614875000003</v>
      </c>
      <c r="E408" s="292">
        <f t="shared" si="95"/>
        <v>9.0000000000000108E-2</v>
      </c>
      <c r="F408" s="427">
        <f t="shared" si="96"/>
        <v>543.65046749999999</v>
      </c>
      <c r="G408" s="297">
        <f t="shared" si="92"/>
        <v>476.88637499999999</v>
      </c>
      <c r="H408" s="301">
        <v>5.5E-2</v>
      </c>
      <c r="I408" s="165"/>
      <c r="J408" s="167">
        <f t="shared" si="93"/>
        <v>515.30849999999998</v>
      </c>
      <c r="K408" s="168">
        <v>452.02500000000003</v>
      </c>
      <c r="L408" s="268">
        <v>0.05</v>
      </c>
    </row>
    <row r="409" spans="1:12" s="283" customFormat="1" ht="12.75" x14ac:dyDescent="0.2">
      <c r="A409" s="302" t="s">
        <v>477</v>
      </c>
      <c r="B409" s="230" t="s">
        <v>19</v>
      </c>
      <c r="C409" s="288">
        <f t="shared" si="94"/>
        <v>2358.9768988274996</v>
      </c>
      <c r="D409" s="288">
        <f t="shared" si="91"/>
        <v>2051.2842598499997</v>
      </c>
      <c r="E409" s="292">
        <f t="shared" si="95"/>
        <v>8.9999999999999983E-2</v>
      </c>
      <c r="F409" s="427">
        <f t="shared" si="96"/>
        <v>2145.3798680999994</v>
      </c>
      <c r="G409" s="297">
        <f t="shared" si="92"/>
        <v>1881.9121649999997</v>
      </c>
      <c r="H409" s="301">
        <v>5.5E-2</v>
      </c>
      <c r="I409" s="165"/>
      <c r="J409" s="239">
        <f t="shared" si="93"/>
        <v>2033.5354199999997</v>
      </c>
      <c r="K409" s="233">
        <v>1783.8029999999999</v>
      </c>
      <c r="L409" s="268">
        <v>0.05</v>
      </c>
    </row>
    <row r="410" spans="1:12" s="283" customFormat="1" ht="12.75" x14ac:dyDescent="0.2">
      <c r="A410" s="302"/>
      <c r="B410" s="230"/>
      <c r="C410" s="285"/>
      <c r="D410" s="285"/>
      <c r="E410" s="292"/>
      <c r="F410" s="427"/>
      <c r="G410" s="297"/>
      <c r="H410" s="301"/>
      <c r="I410" s="165"/>
      <c r="J410" s="239"/>
      <c r="K410" s="233"/>
      <c r="L410" s="268"/>
    </row>
    <row r="411" spans="1:12" s="283" customFormat="1" ht="12.75" x14ac:dyDescent="0.2">
      <c r="A411" s="380"/>
      <c r="B411" s="299"/>
      <c r="C411" s="285"/>
      <c r="D411" s="285"/>
      <c r="E411" s="292"/>
      <c r="F411" s="296"/>
      <c r="G411" s="297"/>
      <c r="H411" s="301"/>
      <c r="I411" s="259"/>
      <c r="J411" s="239"/>
      <c r="K411" s="267"/>
      <c r="L411" s="268"/>
    </row>
    <row r="412" spans="1:12" s="283" customFormat="1" ht="12.75" x14ac:dyDescent="0.2">
      <c r="A412" s="309" t="s">
        <v>144</v>
      </c>
      <c r="B412" s="230"/>
      <c r="C412" s="285"/>
      <c r="D412" s="285"/>
      <c r="E412" s="292"/>
      <c r="F412" s="310"/>
      <c r="G412" s="308"/>
      <c r="H412" s="289"/>
      <c r="I412" s="374"/>
      <c r="J412" s="290"/>
      <c r="K412" s="267"/>
      <c r="L412" s="268"/>
    </row>
    <row r="413" spans="1:12" s="283" customFormat="1" ht="12.75" x14ac:dyDescent="0.2">
      <c r="A413" s="300" t="s">
        <v>145</v>
      </c>
      <c r="B413" s="230" t="s">
        <v>19</v>
      </c>
      <c r="C413" s="288">
        <f>D413*1.15</f>
        <v>4627.1601853749999</v>
      </c>
      <c r="D413" s="288">
        <f>G413*1.09</f>
        <v>4023.6175524999999</v>
      </c>
      <c r="E413" s="292">
        <f>(D413-G413)/G413</f>
        <v>9.0000000000000135E-2</v>
      </c>
      <c r="F413" s="310">
        <f>G413*1.14</f>
        <v>4208.1871649999994</v>
      </c>
      <c r="G413" s="308">
        <f>K413*1.055</f>
        <v>3691.3922499999994</v>
      </c>
      <c r="H413" s="289">
        <v>5.5E-2</v>
      </c>
      <c r="I413" s="374"/>
      <c r="J413" s="290">
        <f>K413*1.14</f>
        <v>3988.8029999999994</v>
      </c>
      <c r="K413" s="267">
        <v>3498.95</v>
      </c>
      <c r="L413" s="268">
        <v>5.5E-2</v>
      </c>
    </row>
    <row r="414" spans="1:12" s="283" customFormat="1" ht="12.75" x14ac:dyDescent="0.2">
      <c r="A414" s="300" t="s">
        <v>146</v>
      </c>
      <c r="B414" s="230" t="s">
        <v>19</v>
      </c>
      <c r="C414" s="288">
        <f t="shared" ref="C414:C416" si="97">D414*1.15</f>
        <v>5783.9535378249984</v>
      </c>
      <c r="D414" s="288">
        <f>G414*1.09</f>
        <v>5029.524815499999</v>
      </c>
      <c r="E414" s="292">
        <f t="shared" ref="E414:E416" si="98">(D414-G414)/G414</f>
        <v>9.0000000000000038E-2</v>
      </c>
      <c r="F414" s="310">
        <f>J414*1.14</f>
        <v>5684.0475239999978</v>
      </c>
      <c r="G414" s="308">
        <f>K414*1.055</f>
        <v>4614.2429499999989</v>
      </c>
      <c r="H414" s="289">
        <v>5.5E-2</v>
      </c>
      <c r="I414" s="374"/>
      <c r="J414" s="290">
        <f>K414*1.14</f>
        <v>4986.0065999999988</v>
      </c>
      <c r="K414" s="267">
        <v>4373.6899999999996</v>
      </c>
      <c r="L414" s="268">
        <v>5.5E-2</v>
      </c>
    </row>
    <row r="415" spans="1:12" s="283" customFormat="1" ht="12.75" x14ac:dyDescent="0.2">
      <c r="A415" s="300" t="s">
        <v>535</v>
      </c>
      <c r="B415" s="230" t="s">
        <v>19</v>
      </c>
      <c r="C415" s="288">
        <f t="shared" si="97"/>
        <v>4627.1601853749999</v>
      </c>
      <c r="D415" s="288">
        <f>G415*1.09</f>
        <v>4023.6175524999999</v>
      </c>
      <c r="E415" s="292">
        <f t="shared" si="98"/>
        <v>9.0000000000000135E-2</v>
      </c>
      <c r="F415" s="310">
        <f>J415*1.14</f>
        <v>4547.2354199999991</v>
      </c>
      <c r="G415" s="308">
        <f>K415*1.055</f>
        <v>3691.3922499999994</v>
      </c>
      <c r="H415" s="289">
        <v>5.5E-2</v>
      </c>
      <c r="I415" s="374"/>
      <c r="J415" s="290">
        <f>K415*1.14</f>
        <v>3988.8029999999994</v>
      </c>
      <c r="K415" s="267">
        <v>3498.95</v>
      </c>
      <c r="L415" s="268">
        <v>5.5E-2</v>
      </c>
    </row>
    <row r="416" spans="1:12" s="283" customFormat="1" ht="12.75" x14ac:dyDescent="0.2">
      <c r="A416" s="238" t="s">
        <v>686</v>
      </c>
      <c r="B416" s="230" t="s">
        <v>19</v>
      </c>
      <c r="C416" s="288">
        <f t="shared" si="97"/>
        <v>2755.0841335249997</v>
      </c>
      <c r="D416" s="288">
        <f>G416*1.09</f>
        <v>2395.7253335</v>
      </c>
      <c r="E416" s="292">
        <f t="shared" si="98"/>
        <v>9.000000000000008E-2</v>
      </c>
      <c r="F416" s="310">
        <f>G416*1.14</f>
        <v>2505.6209909999998</v>
      </c>
      <c r="G416" s="308">
        <f>K416*1.055</f>
        <v>2197.9131499999999</v>
      </c>
      <c r="H416" s="289">
        <v>5.5E-2</v>
      </c>
      <c r="I416" s="374"/>
      <c r="J416" s="290">
        <f>K416*1.14</f>
        <v>2374.9961999999996</v>
      </c>
      <c r="K416" s="267">
        <v>2083.33</v>
      </c>
      <c r="L416" s="268">
        <v>5.5E-2</v>
      </c>
    </row>
    <row r="417" spans="1:12" s="283" customFormat="1" ht="12.75" x14ac:dyDescent="0.2">
      <c r="A417" s="238" t="s">
        <v>687</v>
      </c>
      <c r="B417" s="312"/>
      <c r="C417" s="313">
        <f>D417*1.15</f>
        <v>2070</v>
      </c>
      <c r="D417" s="313">
        <v>1800</v>
      </c>
      <c r="E417" s="292"/>
      <c r="F417" s="310"/>
      <c r="G417" s="308"/>
      <c r="H417" s="289"/>
      <c r="I417" s="374"/>
      <c r="J417" s="290"/>
      <c r="K417" s="267"/>
      <c r="L417" s="268"/>
    </row>
    <row r="418" spans="1:12" s="283" customFormat="1" ht="12.75" x14ac:dyDescent="0.2">
      <c r="A418" s="238" t="s">
        <v>688</v>
      </c>
      <c r="B418" s="312"/>
      <c r="C418" s="313">
        <f>D418*1.15</f>
        <v>575</v>
      </c>
      <c r="D418" s="313">
        <v>500</v>
      </c>
      <c r="E418" s="292"/>
      <c r="F418" s="310"/>
      <c r="G418" s="308"/>
      <c r="H418" s="289"/>
      <c r="I418" s="374"/>
      <c r="J418" s="290"/>
      <c r="K418" s="267"/>
      <c r="L418" s="268"/>
    </row>
    <row r="419" spans="1:12" s="283" customFormat="1" ht="12.75" x14ac:dyDescent="0.2">
      <c r="A419" s="238" t="s">
        <v>689</v>
      </c>
      <c r="B419" s="312"/>
      <c r="C419" s="313">
        <f>D419*1.15</f>
        <v>1724.9999999999998</v>
      </c>
      <c r="D419" s="313">
        <v>1500</v>
      </c>
      <c r="E419" s="292"/>
      <c r="F419" s="310"/>
      <c r="G419" s="308"/>
      <c r="H419" s="289"/>
      <c r="I419" s="374"/>
      <c r="J419" s="290"/>
      <c r="K419" s="267"/>
      <c r="L419" s="268"/>
    </row>
    <row r="420" spans="1:12" s="283" customFormat="1" ht="12.75" x14ac:dyDescent="0.2">
      <c r="A420" s="311" t="s">
        <v>149</v>
      </c>
      <c r="B420" s="230"/>
      <c r="C420" s="285"/>
      <c r="D420" s="285"/>
      <c r="E420" s="292"/>
      <c r="F420" s="310"/>
      <c r="G420" s="308"/>
      <c r="H420" s="289"/>
      <c r="I420" s="374"/>
      <c r="J420" s="290"/>
      <c r="K420" s="267"/>
      <c r="L420" s="268"/>
    </row>
    <row r="421" spans="1:12" s="283" customFormat="1" ht="12.75" x14ac:dyDescent="0.2">
      <c r="A421" s="238" t="s">
        <v>690</v>
      </c>
      <c r="B421" s="312" t="s">
        <v>19</v>
      </c>
      <c r="C421" s="313">
        <f>D421*1.15</f>
        <v>4627.1601853749999</v>
      </c>
      <c r="D421" s="313">
        <f t="shared" ref="D421:D426" si="99">G421*1.09</f>
        <v>4023.6175524999999</v>
      </c>
      <c r="E421" s="377">
        <f>(D421-G421)/G421</f>
        <v>9.0000000000000135E-2</v>
      </c>
      <c r="F421" s="310">
        <f>J421*1.14</f>
        <v>4547.2354199999991</v>
      </c>
      <c r="G421" s="308">
        <f>K421*1.055</f>
        <v>3691.3922499999994</v>
      </c>
      <c r="H421" s="289">
        <v>5.5E-2</v>
      </c>
      <c r="I421" s="374"/>
      <c r="J421" s="290">
        <f t="shared" ref="J421:J443" si="100">K421*1.14</f>
        <v>3988.8029999999994</v>
      </c>
      <c r="K421" s="267">
        <v>3498.95</v>
      </c>
      <c r="L421" s="268">
        <v>5.5E-2</v>
      </c>
    </row>
    <row r="422" spans="1:12" s="283" customFormat="1" ht="12.75" x14ac:dyDescent="0.2">
      <c r="A422" s="238" t="s">
        <v>691</v>
      </c>
      <c r="B422" s="312" t="s">
        <v>19</v>
      </c>
      <c r="C422" s="313">
        <f t="shared" ref="C422:C426" si="101">D422*1.15</f>
        <v>5783.9535378249984</v>
      </c>
      <c r="D422" s="313">
        <f t="shared" si="99"/>
        <v>5029.524815499999</v>
      </c>
      <c r="E422" s="377">
        <f t="shared" ref="E422:E426" si="102">(D422-G422)/G422</f>
        <v>9.0000000000000038E-2</v>
      </c>
      <c r="F422" s="310">
        <f>J422*1.14</f>
        <v>5684.0475239999978</v>
      </c>
      <c r="G422" s="308">
        <f>K422*1.055</f>
        <v>4614.2429499999989</v>
      </c>
      <c r="H422" s="289">
        <v>5.5E-2</v>
      </c>
      <c r="I422" s="374"/>
      <c r="J422" s="290">
        <f t="shared" si="100"/>
        <v>4986.0065999999988</v>
      </c>
      <c r="K422" s="267">
        <v>4373.6899999999996</v>
      </c>
      <c r="L422" s="268">
        <v>5.5E-2</v>
      </c>
    </row>
    <row r="423" spans="1:12" s="283" customFormat="1" ht="12.75" x14ac:dyDescent="0.2">
      <c r="A423" s="238" t="s">
        <v>692</v>
      </c>
      <c r="B423" s="312" t="s">
        <v>19</v>
      </c>
      <c r="C423" s="313">
        <f t="shared" si="101"/>
        <v>13799.999999999998</v>
      </c>
      <c r="D423" s="313">
        <v>12000</v>
      </c>
      <c r="E423" s="377"/>
      <c r="F423" s="310">
        <f>J423*1.14</f>
        <v>5684.0475239999978</v>
      </c>
      <c r="G423" s="308">
        <f>K423*1.055</f>
        <v>4614.2429499999989</v>
      </c>
      <c r="H423" s="289">
        <v>5.5E-2</v>
      </c>
      <c r="I423" s="374"/>
      <c r="J423" s="290">
        <f t="shared" si="100"/>
        <v>4986.0065999999988</v>
      </c>
      <c r="K423" s="267">
        <v>4373.6899999999996</v>
      </c>
      <c r="L423" s="268">
        <v>5.5E-2</v>
      </c>
    </row>
    <row r="424" spans="1:12" s="283" customFormat="1" ht="12.75" x14ac:dyDescent="0.2">
      <c r="A424" s="238" t="s">
        <v>693</v>
      </c>
      <c r="B424" s="312" t="s">
        <v>19</v>
      </c>
      <c r="C424" s="313">
        <f t="shared" si="101"/>
        <v>20700</v>
      </c>
      <c r="D424" s="313">
        <v>18000</v>
      </c>
      <c r="E424" s="377"/>
      <c r="F424" s="310"/>
      <c r="G424" s="308"/>
      <c r="H424" s="289"/>
      <c r="I424" s="374"/>
      <c r="J424" s="290"/>
      <c r="K424" s="267"/>
      <c r="L424" s="268"/>
    </row>
    <row r="425" spans="1:12" s="283" customFormat="1" x14ac:dyDescent="0.2">
      <c r="A425" t="s">
        <v>694</v>
      </c>
      <c r="B425" s="312" t="s">
        <v>19</v>
      </c>
      <c r="C425" s="313">
        <f t="shared" si="101"/>
        <v>43700</v>
      </c>
      <c r="D425" s="313">
        <v>38000</v>
      </c>
      <c r="E425" s="377"/>
      <c r="F425" s="310"/>
      <c r="G425" s="308"/>
      <c r="H425" s="289"/>
      <c r="I425" s="374"/>
      <c r="J425" s="290"/>
      <c r="K425" s="267"/>
      <c r="L425" s="268"/>
    </row>
    <row r="426" spans="1:12" s="283" customFormat="1" ht="12.75" x14ac:dyDescent="0.2">
      <c r="A426" s="238" t="s">
        <v>538</v>
      </c>
      <c r="B426" s="312" t="s">
        <v>19</v>
      </c>
      <c r="C426" s="313">
        <f t="shared" si="101"/>
        <v>5783.9535378249984</v>
      </c>
      <c r="D426" s="313">
        <f t="shared" si="99"/>
        <v>5029.524815499999</v>
      </c>
      <c r="E426" s="377">
        <f t="shared" si="102"/>
        <v>9.0000000000000038E-2</v>
      </c>
      <c r="F426" s="310">
        <f>J426*1.14</f>
        <v>5684.0475239999978</v>
      </c>
      <c r="G426" s="308">
        <f>K426*1.055</f>
        <v>4614.2429499999989</v>
      </c>
      <c r="H426" s="289">
        <v>5.5E-2</v>
      </c>
      <c r="I426" s="374"/>
      <c r="J426" s="290">
        <f t="shared" si="100"/>
        <v>4986.0065999999988</v>
      </c>
      <c r="K426" s="267">
        <v>4373.6899999999996</v>
      </c>
      <c r="L426" s="268">
        <v>5.5E-2</v>
      </c>
    </row>
    <row r="427" spans="1:12" s="283" customFormat="1" ht="12.75" x14ac:dyDescent="0.2">
      <c r="A427" s="300" t="s">
        <v>539</v>
      </c>
      <c r="B427" s="230" t="s">
        <v>19</v>
      </c>
      <c r="C427" s="428">
        <f t="shared" ref="C427" si="103">D427*1.15</f>
        <v>4999.9695964912289</v>
      </c>
      <c r="D427" s="313">
        <f t="shared" ref="D427:D429" si="104">G427*1.09</f>
        <v>4347.7996491228078</v>
      </c>
      <c r="E427" s="377">
        <f>(D427-G427)/G427</f>
        <v>9.0000000000000163E-2</v>
      </c>
      <c r="F427" s="310">
        <v>4547.24</v>
      </c>
      <c r="G427" s="308">
        <f>F427/1.14</f>
        <v>3988.8070175438597</v>
      </c>
      <c r="H427" s="289"/>
      <c r="I427" s="374"/>
      <c r="J427" s="290"/>
      <c r="K427" s="267"/>
      <c r="L427" s="268"/>
    </row>
    <row r="428" spans="1:12" s="283" customFormat="1" ht="12.75" x14ac:dyDescent="0.2">
      <c r="A428" s="300" t="s">
        <v>169</v>
      </c>
      <c r="B428" s="230" t="s">
        <v>19</v>
      </c>
      <c r="C428" s="288">
        <f>D428*1.15</f>
        <v>4893.0372499999994</v>
      </c>
      <c r="D428" s="288">
        <f t="shared" si="104"/>
        <v>4254.8149999999996</v>
      </c>
      <c r="E428" s="292">
        <f>(D428-G428)/G428</f>
        <v>9.0000000000000024E-2</v>
      </c>
      <c r="F428" s="310">
        <f>J428*1.14</f>
        <v>4808.5199999999995</v>
      </c>
      <c r="G428" s="308">
        <f>K428*1.055</f>
        <v>3903.4999999999995</v>
      </c>
      <c r="H428" s="289">
        <v>5.5E-2</v>
      </c>
      <c r="I428" s="374"/>
      <c r="J428" s="290">
        <f t="shared" si="100"/>
        <v>4218</v>
      </c>
      <c r="K428" s="267">
        <v>3700</v>
      </c>
      <c r="L428" s="268">
        <v>5.5E-2</v>
      </c>
    </row>
    <row r="429" spans="1:12" s="283" customFormat="1" ht="12.75" x14ac:dyDescent="0.2">
      <c r="A429" s="302" t="s">
        <v>171</v>
      </c>
      <c r="B429" s="230" t="s">
        <v>19</v>
      </c>
      <c r="C429" s="288">
        <f>D429*1.15</f>
        <v>1983.6637500000002</v>
      </c>
      <c r="D429" s="288">
        <f t="shared" si="104"/>
        <v>1724.9250000000002</v>
      </c>
      <c r="E429" s="292">
        <f>(D429-G429)/G429</f>
        <v>9.0000000000000122E-2</v>
      </c>
      <c r="F429" s="310">
        <f>J429*1.14</f>
        <v>1949.3999999999996</v>
      </c>
      <c r="G429" s="308">
        <f>K429*1.055</f>
        <v>1582.5</v>
      </c>
      <c r="H429" s="289">
        <v>5.5E-2</v>
      </c>
      <c r="I429" s="374"/>
      <c r="J429" s="290">
        <f t="shared" si="100"/>
        <v>1709.9999999999998</v>
      </c>
      <c r="K429" s="267">
        <v>1500</v>
      </c>
      <c r="L429" s="268">
        <v>5.5E-2</v>
      </c>
    </row>
    <row r="430" spans="1:12" s="283" customFormat="1" ht="12.75" x14ac:dyDescent="0.2">
      <c r="A430" s="300" t="s">
        <v>540</v>
      </c>
      <c r="B430" s="312" t="s">
        <v>19</v>
      </c>
      <c r="C430" s="313">
        <f>D430*1.15</f>
        <v>2875</v>
      </c>
      <c r="D430" s="429">
        <v>2500</v>
      </c>
      <c r="E430" s="292"/>
      <c r="F430" s="310"/>
      <c r="G430" s="430"/>
      <c r="H430" s="289"/>
      <c r="I430" s="374"/>
      <c r="J430" s="290"/>
      <c r="K430" s="267"/>
      <c r="L430" s="268"/>
    </row>
    <row r="431" spans="1:12" s="283" customFormat="1" ht="12.75" x14ac:dyDescent="0.2">
      <c r="A431" s="302" t="s">
        <v>541</v>
      </c>
      <c r="B431" s="230" t="s">
        <v>19</v>
      </c>
      <c r="C431" s="288">
        <f>D431*1.15</f>
        <v>4628.5487499999999</v>
      </c>
      <c r="D431" s="288">
        <f t="shared" ref="D431:D443" si="105">G431*1.09</f>
        <v>4024.8250000000003</v>
      </c>
      <c r="E431" s="292">
        <f>(D431-G431)/G431</f>
        <v>9.000000000000008E-2</v>
      </c>
      <c r="F431" s="310">
        <f t="shared" ref="F431:F439" si="106">G431*1.14</f>
        <v>4209.45</v>
      </c>
      <c r="G431" s="430">
        <f t="shared" ref="G431:G443" si="107">K431*1.055</f>
        <v>3692.5</v>
      </c>
      <c r="H431" s="289">
        <v>5.5E-2</v>
      </c>
      <c r="I431" s="374"/>
      <c r="J431" s="290">
        <f t="shared" si="100"/>
        <v>3989.9999999999995</v>
      </c>
      <c r="K431" s="267">
        <v>3500</v>
      </c>
      <c r="L431" s="268">
        <v>5.5E-2</v>
      </c>
    </row>
    <row r="432" spans="1:12" s="283" customFormat="1" ht="12.75" x14ac:dyDescent="0.2">
      <c r="A432" s="300" t="s">
        <v>542</v>
      </c>
      <c r="B432" s="230" t="s">
        <v>19</v>
      </c>
      <c r="C432" s="288">
        <f t="shared" ref="C432:C443" si="108">D432*1.15</f>
        <v>185.08905230000002</v>
      </c>
      <c r="D432" s="288">
        <f t="shared" si="105"/>
        <v>160.94700200000003</v>
      </c>
      <c r="E432" s="292">
        <f t="shared" ref="E432:E443" si="109">(D432-G432)/G432</f>
        <v>9.0000000000000108E-2</v>
      </c>
      <c r="F432" s="310">
        <f t="shared" si="106"/>
        <v>168.329892</v>
      </c>
      <c r="G432" s="430">
        <f t="shared" si="107"/>
        <v>147.65780000000001</v>
      </c>
      <c r="H432" s="289">
        <v>5.5E-2</v>
      </c>
      <c r="I432" s="374"/>
      <c r="J432" s="290">
        <f t="shared" si="100"/>
        <v>159.55439999999999</v>
      </c>
      <c r="K432" s="267">
        <v>139.96</v>
      </c>
      <c r="L432" s="268">
        <v>5.5E-2</v>
      </c>
    </row>
    <row r="433" spans="1:12" s="283" customFormat="1" ht="12.75" x14ac:dyDescent="0.2">
      <c r="A433" s="302" t="s">
        <v>168</v>
      </c>
      <c r="B433" s="230" t="s">
        <v>19</v>
      </c>
      <c r="C433" s="288">
        <f t="shared" si="108"/>
        <v>1239.6972727749999</v>
      </c>
      <c r="D433" s="288">
        <f t="shared" si="105"/>
        <v>1077.9976285</v>
      </c>
      <c r="E433" s="292">
        <f t="shared" si="109"/>
        <v>9.0000000000000135E-2</v>
      </c>
      <c r="F433" s="310">
        <f t="shared" si="106"/>
        <v>1127.4470609999998</v>
      </c>
      <c r="G433" s="430">
        <f t="shared" si="107"/>
        <v>988.98864999999989</v>
      </c>
      <c r="H433" s="289">
        <v>5.5E-2</v>
      </c>
      <c r="I433" s="374"/>
      <c r="J433" s="290">
        <f t="shared" si="100"/>
        <v>1068.6701999999998</v>
      </c>
      <c r="K433" s="267">
        <v>937.43</v>
      </c>
      <c r="L433" s="268">
        <v>5.5E-2</v>
      </c>
    </row>
    <row r="434" spans="1:12" s="283" customFormat="1" ht="12.75" x14ac:dyDescent="0.2">
      <c r="A434" s="302" t="s">
        <v>172</v>
      </c>
      <c r="B434" s="230" t="s">
        <v>19</v>
      </c>
      <c r="C434" s="288">
        <f t="shared" si="108"/>
        <v>2380.3965000000003</v>
      </c>
      <c r="D434" s="288">
        <f t="shared" si="105"/>
        <v>2069.9100000000003</v>
      </c>
      <c r="E434" s="292">
        <f t="shared" si="109"/>
        <v>9.0000000000000163E-2</v>
      </c>
      <c r="F434" s="310">
        <f t="shared" si="106"/>
        <v>2164.8599999999997</v>
      </c>
      <c r="G434" s="430">
        <f t="shared" si="107"/>
        <v>1899</v>
      </c>
      <c r="H434" s="289">
        <v>5.5E-2</v>
      </c>
      <c r="I434" s="374"/>
      <c r="J434" s="290">
        <f t="shared" si="100"/>
        <v>2052</v>
      </c>
      <c r="K434" s="267">
        <v>1800</v>
      </c>
      <c r="L434" s="268">
        <v>5.5E-2</v>
      </c>
    </row>
    <row r="435" spans="1:12" s="283" customFormat="1" ht="12.75" x14ac:dyDescent="0.2">
      <c r="A435" s="302" t="s">
        <v>173</v>
      </c>
      <c r="B435" s="230" t="s">
        <v>19</v>
      </c>
      <c r="C435" s="288">
        <f t="shared" si="108"/>
        <v>3306.1062499999998</v>
      </c>
      <c r="D435" s="288">
        <f t="shared" si="105"/>
        <v>2874.875</v>
      </c>
      <c r="E435" s="292">
        <f t="shared" si="109"/>
        <v>0.09</v>
      </c>
      <c r="F435" s="310">
        <f t="shared" si="106"/>
        <v>3006.7499999999995</v>
      </c>
      <c r="G435" s="430">
        <f t="shared" si="107"/>
        <v>2637.5</v>
      </c>
      <c r="H435" s="289">
        <v>5.5E-2</v>
      </c>
      <c r="I435" s="374"/>
      <c r="J435" s="290">
        <f t="shared" si="100"/>
        <v>2849.9999999999995</v>
      </c>
      <c r="K435" s="267">
        <v>2500</v>
      </c>
      <c r="L435" s="268">
        <v>5.5E-2</v>
      </c>
    </row>
    <row r="436" spans="1:12" s="283" customFormat="1" ht="12.75" x14ac:dyDescent="0.2">
      <c r="A436" s="302" t="s">
        <v>174</v>
      </c>
      <c r="B436" s="230" t="s">
        <v>19</v>
      </c>
      <c r="C436" s="288">
        <f t="shared" si="108"/>
        <v>1983.6637500000002</v>
      </c>
      <c r="D436" s="288">
        <f t="shared" si="105"/>
        <v>1724.9250000000002</v>
      </c>
      <c r="E436" s="292">
        <f t="shared" si="109"/>
        <v>9.0000000000000122E-2</v>
      </c>
      <c r="F436" s="310">
        <f t="shared" si="106"/>
        <v>1804.05</v>
      </c>
      <c r="G436" s="430">
        <f t="shared" si="107"/>
        <v>1582.5</v>
      </c>
      <c r="H436" s="289">
        <v>5.5E-2</v>
      </c>
      <c r="I436" s="374"/>
      <c r="J436" s="290">
        <f t="shared" si="100"/>
        <v>1709.9999999999998</v>
      </c>
      <c r="K436" s="267">
        <v>1500</v>
      </c>
      <c r="L436" s="268">
        <v>5.5E-2</v>
      </c>
    </row>
    <row r="437" spans="1:12" s="283" customFormat="1" ht="12.75" x14ac:dyDescent="0.2">
      <c r="A437" s="300" t="s">
        <v>154</v>
      </c>
      <c r="B437" s="230" t="s">
        <v>19</v>
      </c>
      <c r="C437" s="288">
        <f t="shared" si="108"/>
        <v>462.72263074999989</v>
      </c>
      <c r="D437" s="288">
        <f t="shared" si="105"/>
        <v>402.36750499999994</v>
      </c>
      <c r="E437" s="292">
        <f t="shared" si="109"/>
        <v>9.0000000000000011E-2</v>
      </c>
      <c r="F437" s="310">
        <f t="shared" si="106"/>
        <v>420.82472999999987</v>
      </c>
      <c r="G437" s="430">
        <f t="shared" si="107"/>
        <v>369.14449999999994</v>
      </c>
      <c r="H437" s="289">
        <v>5.5E-2</v>
      </c>
      <c r="I437" s="374"/>
      <c r="J437" s="290">
        <f t="shared" si="100"/>
        <v>398.88599999999997</v>
      </c>
      <c r="K437" s="267">
        <v>349.9</v>
      </c>
      <c r="L437" s="268">
        <v>5.5E-2</v>
      </c>
    </row>
    <row r="438" spans="1:12" s="283" customFormat="1" ht="12.75" x14ac:dyDescent="0.2">
      <c r="A438" s="300" t="s">
        <v>559</v>
      </c>
      <c r="B438" s="230"/>
      <c r="C438" s="288">
        <f t="shared" si="108"/>
        <v>931.80620992499996</v>
      </c>
      <c r="D438" s="288">
        <f t="shared" si="105"/>
        <v>810.26626950000002</v>
      </c>
      <c r="E438" s="292">
        <f t="shared" si="109"/>
        <v>9.0000000000000149E-2</v>
      </c>
      <c r="F438" s="310">
        <f t="shared" si="106"/>
        <v>847.43444699999986</v>
      </c>
      <c r="G438" s="430">
        <f t="shared" si="107"/>
        <v>743.36354999999992</v>
      </c>
      <c r="H438" s="289">
        <v>5.5E-2</v>
      </c>
      <c r="I438" s="374"/>
      <c r="J438" s="290">
        <f t="shared" si="100"/>
        <v>803.2553999999999</v>
      </c>
      <c r="K438" s="267">
        <v>704.61</v>
      </c>
      <c r="L438" s="268">
        <v>5.5E-2</v>
      </c>
    </row>
    <row r="439" spans="1:12" s="283" customFormat="1" ht="12.75" x14ac:dyDescent="0.2">
      <c r="A439" s="300" t="s">
        <v>560</v>
      </c>
      <c r="B439" s="230" t="s">
        <v>19</v>
      </c>
      <c r="C439" s="288">
        <f t="shared" si="108"/>
        <v>6358.1712957499985</v>
      </c>
      <c r="D439" s="288">
        <f t="shared" si="105"/>
        <v>5528.8446049999993</v>
      </c>
      <c r="E439" s="292">
        <f t="shared" si="109"/>
        <v>9.000000000000008E-2</v>
      </c>
      <c r="F439" s="310">
        <f t="shared" si="106"/>
        <v>5782.4613299999983</v>
      </c>
      <c r="G439" s="430">
        <f t="shared" si="107"/>
        <v>5072.334499999999</v>
      </c>
      <c r="H439" s="289">
        <v>5.5E-2</v>
      </c>
      <c r="I439" s="374"/>
      <c r="J439" s="290">
        <f t="shared" si="100"/>
        <v>5481.0059999999994</v>
      </c>
      <c r="K439" s="267">
        <v>4807.8999999999996</v>
      </c>
      <c r="L439" s="268">
        <v>5.5E-2</v>
      </c>
    </row>
    <row r="440" spans="1:12" s="283" customFormat="1" ht="25.5" x14ac:dyDescent="0.2">
      <c r="A440" s="431" t="s">
        <v>695</v>
      </c>
      <c r="B440" s="312" t="s">
        <v>19</v>
      </c>
      <c r="C440" s="313">
        <f>D440*1.15</f>
        <v>179.39999999999998</v>
      </c>
      <c r="D440" s="313">
        <v>156</v>
      </c>
      <c r="E440" s="377"/>
      <c r="F440" s="310"/>
      <c r="G440" s="430"/>
      <c r="H440" s="289"/>
      <c r="I440" s="374"/>
      <c r="J440" s="290"/>
      <c r="K440" s="267"/>
      <c r="L440" s="268"/>
    </row>
    <row r="441" spans="1:12" s="283" customFormat="1" ht="25.5" x14ac:dyDescent="0.2">
      <c r="A441" s="238" t="s">
        <v>696</v>
      </c>
      <c r="B441" s="312"/>
      <c r="C441" s="313"/>
      <c r="D441" s="313"/>
      <c r="E441" s="377"/>
      <c r="F441" s="310"/>
      <c r="G441" s="430"/>
      <c r="H441" s="289"/>
      <c r="I441" s="374"/>
      <c r="J441" s="290"/>
      <c r="K441" s="267"/>
      <c r="L441" s="268"/>
    </row>
    <row r="442" spans="1:12" s="283" customFormat="1" ht="14.25" x14ac:dyDescent="0.2">
      <c r="A442" s="179" t="s">
        <v>697</v>
      </c>
      <c r="B442" s="312"/>
      <c r="C442" s="313"/>
      <c r="D442" s="313"/>
      <c r="E442" s="377"/>
      <c r="F442" s="310"/>
      <c r="G442" s="430"/>
      <c r="H442" s="289"/>
      <c r="I442" s="374"/>
      <c r="J442" s="290"/>
      <c r="K442" s="267"/>
      <c r="L442" s="268"/>
    </row>
    <row r="443" spans="1:12" x14ac:dyDescent="0.2">
      <c r="A443" s="238" t="s">
        <v>155</v>
      </c>
      <c r="B443" s="312" t="s">
        <v>19</v>
      </c>
      <c r="C443" s="313">
        <f t="shared" si="108"/>
        <v>682.01004609999995</v>
      </c>
      <c r="D443" s="313">
        <f t="shared" si="105"/>
        <v>593.05221400000005</v>
      </c>
      <c r="E443" s="377">
        <f t="shared" si="109"/>
        <v>9.0000000000000038E-2</v>
      </c>
      <c r="F443" s="315">
        <f>G443*1.14</f>
        <v>620.25644399999999</v>
      </c>
      <c r="G443" s="378">
        <f t="shared" si="107"/>
        <v>544.08460000000002</v>
      </c>
      <c r="H443" s="170">
        <v>5.5E-2</v>
      </c>
      <c r="I443" s="374"/>
      <c r="J443" s="317">
        <f t="shared" si="100"/>
        <v>587.92079999999999</v>
      </c>
      <c r="K443" s="181">
        <v>515.72</v>
      </c>
      <c r="L443" s="261">
        <v>5.5E-2</v>
      </c>
    </row>
    <row r="444" spans="1:12" x14ac:dyDescent="0.2">
      <c r="A444" s="238" t="s">
        <v>663</v>
      </c>
      <c r="B444" s="312"/>
      <c r="C444" s="259"/>
      <c r="D444" s="259"/>
      <c r="E444" s="377"/>
      <c r="F444" s="315"/>
      <c r="G444" s="316"/>
      <c r="H444" s="170"/>
      <c r="I444" s="374"/>
      <c r="J444" s="317"/>
      <c r="K444" s="181"/>
      <c r="L444" s="261"/>
    </row>
    <row r="445" spans="1:12" x14ac:dyDescent="0.2">
      <c r="A445" s="235" t="s">
        <v>157</v>
      </c>
      <c r="B445" s="312" t="s">
        <v>19</v>
      </c>
      <c r="C445" s="313">
        <f>D445*1.15</f>
        <v>147.88874477499999</v>
      </c>
      <c r="D445" s="313">
        <f t="shared" ref="D445:D455" si="110">G445*1.09</f>
        <v>128.59890849999999</v>
      </c>
      <c r="E445" s="377">
        <f>(D445-G445)/G445</f>
        <v>8.9999999999999969E-2</v>
      </c>
      <c r="F445" s="315">
        <f>G445*1.14</f>
        <v>134.497941</v>
      </c>
      <c r="G445" s="257">
        <f t="shared" ref="G445:G455" si="111">K445*1.055</f>
        <v>117.98065</v>
      </c>
      <c r="H445" s="170">
        <v>5.5E-2</v>
      </c>
      <c r="I445" s="374"/>
      <c r="J445" s="317">
        <f t="shared" ref="J445:J455" si="112">K445*1.14</f>
        <v>127.48619999999998</v>
      </c>
      <c r="K445" s="181">
        <v>111.83</v>
      </c>
      <c r="L445" s="261">
        <v>5.5E-2</v>
      </c>
    </row>
    <row r="446" spans="1:12" x14ac:dyDescent="0.2">
      <c r="A446" s="235" t="s">
        <v>159</v>
      </c>
      <c r="B446" s="312" t="s">
        <v>19</v>
      </c>
      <c r="C446" s="313">
        <f t="shared" ref="C446:C455" si="113">D446*1.15</f>
        <v>206.60519177499998</v>
      </c>
      <c r="D446" s="313">
        <f t="shared" si="110"/>
        <v>179.6566885</v>
      </c>
      <c r="E446" s="377">
        <f t="shared" ref="E446:E455" si="114">(D446-G446)/G446</f>
        <v>9.0000000000000135E-2</v>
      </c>
      <c r="F446" s="315">
        <f t="shared" ref="F446:F455" si="115">G446*1.14</f>
        <v>187.89782099999996</v>
      </c>
      <c r="G446" s="257">
        <f t="shared" si="111"/>
        <v>164.82264999999998</v>
      </c>
      <c r="H446" s="170">
        <v>5.5E-2</v>
      </c>
      <c r="I446" s="374"/>
      <c r="J446" s="317">
        <f t="shared" si="112"/>
        <v>178.10219999999998</v>
      </c>
      <c r="K446" s="181">
        <v>156.22999999999999</v>
      </c>
      <c r="L446" s="261">
        <v>5.5E-2</v>
      </c>
    </row>
    <row r="447" spans="1:12" x14ac:dyDescent="0.2">
      <c r="A447" s="235" t="s">
        <v>160</v>
      </c>
      <c r="B447" s="312" t="s">
        <v>19</v>
      </c>
      <c r="C447" s="313">
        <f t="shared" si="113"/>
        <v>309.92762429999999</v>
      </c>
      <c r="D447" s="313">
        <f t="shared" si="110"/>
        <v>269.50228200000004</v>
      </c>
      <c r="E447" s="377">
        <f t="shared" si="114"/>
        <v>9.0000000000000177E-2</v>
      </c>
      <c r="F447" s="315">
        <f t="shared" si="115"/>
        <v>281.86477199999996</v>
      </c>
      <c r="G447" s="257">
        <f t="shared" si="111"/>
        <v>247.24979999999999</v>
      </c>
      <c r="H447" s="170">
        <v>5.5E-2</v>
      </c>
      <c r="I447" s="374"/>
      <c r="J447" s="317">
        <f t="shared" si="112"/>
        <v>267.17039999999997</v>
      </c>
      <c r="K447" s="181">
        <v>234.36</v>
      </c>
      <c r="L447" s="261">
        <v>5.5E-2</v>
      </c>
    </row>
    <row r="448" spans="1:12" x14ac:dyDescent="0.2">
      <c r="A448" s="235" t="s">
        <v>161</v>
      </c>
      <c r="B448" s="312" t="s">
        <v>19</v>
      </c>
      <c r="C448" s="313">
        <f t="shared" si="113"/>
        <v>413.23683240000003</v>
      </c>
      <c r="D448" s="313">
        <f t="shared" si="110"/>
        <v>359.33637600000003</v>
      </c>
      <c r="E448" s="377">
        <f t="shared" si="114"/>
        <v>9.0000000000000052E-2</v>
      </c>
      <c r="F448" s="315">
        <f t="shared" si="115"/>
        <v>375.81969599999996</v>
      </c>
      <c r="G448" s="257">
        <f t="shared" si="111"/>
        <v>329.66640000000001</v>
      </c>
      <c r="H448" s="170">
        <v>5.5E-2</v>
      </c>
      <c r="I448" s="374"/>
      <c r="J448" s="317">
        <f t="shared" si="112"/>
        <v>356.22719999999998</v>
      </c>
      <c r="K448" s="181">
        <v>312.48</v>
      </c>
      <c r="L448" s="261">
        <v>5.5E-2</v>
      </c>
    </row>
    <row r="449" spans="1:12" x14ac:dyDescent="0.2">
      <c r="A449" s="235" t="s">
        <v>162</v>
      </c>
      <c r="B449" s="312" t="s">
        <v>19</v>
      </c>
      <c r="C449" s="313">
        <f t="shared" si="113"/>
        <v>516.5460405</v>
      </c>
      <c r="D449" s="313">
        <f t="shared" si="110"/>
        <v>449.17047000000008</v>
      </c>
      <c r="E449" s="377">
        <f t="shared" si="114"/>
        <v>9.0000000000000122E-2</v>
      </c>
      <c r="F449" s="315">
        <f t="shared" si="115"/>
        <v>469.77461999999997</v>
      </c>
      <c r="G449" s="257">
        <f t="shared" si="111"/>
        <v>412.08300000000003</v>
      </c>
      <c r="H449" s="170">
        <v>5.5E-2</v>
      </c>
      <c r="I449" s="374"/>
      <c r="J449" s="317">
        <f t="shared" si="112"/>
        <v>445.28399999999999</v>
      </c>
      <c r="K449" s="181">
        <v>390.6</v>
      </c>
      <c r="L449" s="261">
        <v>5.5E-2</v>
      </c>
    </row>
    <row r="450" spans="1:12" x14ac:dyDescent="0.2">
      <c r="A450" s="235" t="s">
        <v>163</v>
      </c>
      <c r="B450" s="312" t="s">
        <v>19</v>
      </c>
      <c r="C450" s="313">
        <f t="shared" si="113"/>
        <v>619.85524859999998</v>
      </c>
      <c r="D450" s="313">
        <f t="shared" si="110"/>
        <v>539.00456400000007</v>
      </c>
      <c r="E450" s="377">
        <f t="shared" si="114"/>
        <v>9.0000000000000177E-2</v>
      </c>
      <c r="F450" s="315">
        <f t="shared" si="115"/>
        <v>563.72954399999992</v>
      </c>
      <c r="G450" s="257">
        <f t="shared" si="111"/>
        <v>494.49959999999999</v>
      </c>
      <c r="H450" s="170">
        <v>5.5E-2</v>
      </c>
      <c r="I450" s="374"/>
      <c r="J450" s="317">
        <f t="shared" si="112"/>
        <v>534.34079999999994</v>
      </c>
      <c r="K450" s="181">
        <v>468.72</v>
      </c>
      <c r="L450" s="261">
        <v>5.5E-2</v>
      </c>
    </row>
    <row r="451" spans="1:12" x14ac:dyDescent="0.2">
      <c r="A451" s="235" t="s">
        <v>164</v>
      </c>
      <c r="B451" s="312" t="s">
        <v>19</v>
      </c>
      <c r="C451" s="313">
        <f t="shared" si="113"/>
        <v>1033.092081</v>
      </c>
      <c r="D451" s="313">
        <f t="shared" si="110"/>
        <v>898.34094000000016</v>
      </c>
      <c r="E451" s="377">
        <f t="shared" si="114"/>
        <v>9.0000000000000122E-2</v>
      </c>
      <c r="F451" s="315">
        <f t="shared" si="115"/>
        <v>939.54923999999994</v>
      </c>
      <c r="G451" s="257">
        <f t="shared" si="111"/>
        <v>824.16600000000005</v>
      </c>
      <c r="H451" s="170">
        <v>5.5E-2</v>
      </c>
      <c r="I451" s="374"/>
      <c r="J451" s="317">
        <f t="shared" si="112"/>
        <v>890.56799999999998</v>
      </c>
      <c r="K451" s="181">
        <v>781.2</v>
      </c>
      <c r="L451" s="261">
        <v>5.5E-2</v>
      </c>
    </row>
    <row r="452" spans="1:12" x14ac:dyDescent="0.2">
      <c r="A452" s="235" t="s">
        <v>543</v>
      </c>
      <c r="B452" s="312" t="s">
        <v>19</v>
      </c>
      <c r="C452" s="313">
        <f t="shared" si="113"/>
        <v>1644.3514533499999</v>
      </c>
      <c r="D452" s="313">
        <f t="shared" si="110"/>
        <v>1429.870829</v>
      </c>
      <c r="E452" s="377">
        <f t="shared" si="114"/>
        <v>0.09</v>
      </c>
      <c r="F452" s="315">
        <f t="shared" si="115"/>
        <v>1495.4612339999999</v>
      </c>
      <c r="G452" s="257">
        <f t="shared" si="111"/>
        <v>1311.8081</v>
      </c>
      <c r="H452" s="170">
        <v>5.5E-2</v>
      </c>
      <c r="I452" s="374"/>
      <c r="J452" s="317">
        <f t="shared" si="112"/>
        <v>1417.4988000000001</v>
      </c>
      <c r="K452" s="181">
        <v>1243.42</v>
      </c>
      <c r="L452" s="261">
        <v>5.5E-2</v>
      </c>
    </row>
    <row r="453" spans="1:12" x14ac:dyDescent="0.2">
      <c r="A453" s="235" t="s">
        <v>544</v>
      </c>
      <c r="B453" s="312" t="s">
        <v>19</v>
      </c>
      <c r="C453" s="313">
        <f t="shared" si="113"/>
        <v>2740.5901637249995</v>
      </c>
      <c r="D453" s="313">
        <f t="shared" si="110"/>
        <v>2383.1218814999997</v>
      </c>
      <c r="E453" s="377">
        <f t="shared" si="114"/>
        <v>9.0000000000000024E-2</v>
      </c>
      <c r="F453" s="315">
        <f t="shared" si="115"/>
        <v>2492.4393989999994</v>
      </c>
      <c r="G453" s="257">
        <f t="shared" si="111"/>
        <v>2186.3503499999997</v>
      </c>
      <c r="H453" s="170">
        <v>5.5E-2</v>
      </c>
      <c r="I453" s="374"/>
      <c r="J453" s="317">
        <f t="shared" si="112"/>
        <v>2362.5017999999995</v>
      </c>
      <c r="K453" s="181">
        <v>2072.37</v>
      </c>
      <c r="L453" s="261">
        <v>5.5E-2</v>
      </c>
    </row>
    <row r="454" spans="1:12" s="283" customFormat="1" ht="12.75" x14ac:dyDescent="0.2">
      <c r="A454" s="238" t="s">
        <v>166</v>
      </c>
      <c r="B454" s="312" t="s">
        <v>19</v>
      </c>
      <c r="C454" s="288">
        <f t="shared" si="113"/>
        <v>1041.1060825499999</v>
      </c>
      <c r="D454" s="288">
        <f t="shared" si="110"/>
        <v>905.30963699999995</v>
      </c>
      <c r="E454" s="292">
        <f t="shared" si="114"/>
        <v>9.000000000000008E-2</v>
      </c>
      <c r="F454" s="315">
        <f>G454*1.14</f>
        <v>946.83760199999983</v>
      </c>
      <c r="G454" s="257">
        <f t="shared" si="111"/>
        <v>830.55929999999989</v>
      </c>
      <c r="H454" s="170">
        <v>5.5E-2</v>
      </c>
      <c r="I454" s="374"/>
      <c r="J454" s="317">
        <f t="shared" si="112"/>
        <v>897.4763999999999</v>
      </c>
      <c r="K454" s="181">
        <v>787.26</v>
      </c>
      <c r="L454" s="261">
        <v>5.5E-2</v>
      </c>
    </row>
    <row r="455" spans="1:12" s="283" customFormat="1" ht="12.75" x14ac:dyDescent="0.2">
      <c r="A455" s="235" t="s">
        <v>545</v>
      </c>
      <c r="B455" s="312" t="s">
        <v>19</v>
      </c>
      <c r="C455" s="288">
        <f t="shared" si="113"/>
        <v>1644.3514533499999</v>
      </c>
      <c r="D455" s="288">
        <f t="shared" si="110"/>
        <v>1429.870829</v>
      </c>
      <c r="E455" s="292">
        <f t="shared" si="114"/>
        <v>0.09</v>
      </c>
      <c r="F455" s="315">
        <f t="shared" si="115"/>
        <v>1495.4612339999999</v>
      </c>
      <c r="G455" s="257">
        <f t="shared" si="111"/>
        <v>1311.8081</v>
      </c>
      <c r="H455" s="170">
        <v>5.5E-2</v>
      </c>
      <c r="I455" s="374"/>
      <c r="J455" s="317">
        <f t="shared" si="112"/>
        <v>1417.4988000000001</v>
      </c>
      <c r="K455" s="181">
        <v>1243.42</v>
      </c>
      <c r="L455" s="261">
        <v>5.5E-2</v>
      </c>
    </row>
    <row r="456" spans="1:12" s="283" customFormat="1" ht="12.75" x14ac:dyDescent="0.2">
      <c r="A456" s="254"/>
      <c r="B456" s="255"/>
      <c r="C456" s="285"/>
      <c r="D456" s="285"/>
      <c r="E456" s="292"/>
      <c r="F456" s="256"/>
      <c r="G456" s="257"/>
      <c r="H456" s="369"/>
      <c r="I456" s="259"/>
      <c r="J456" s="344"/>
      <c r="K456" s="181"/>
      <c r="L456" s="261"/>
    </row>
    <row r="457" spans="1:12" s="283" customFormat="1" ht="12.75" x14ac:dyDescent="0.2">
      <c r="A457" s="335" t="s">
        <v>564</v>
      </c>
      <c r="B457" s="299"/>
      <c r="C457" s="285"/>
      <c r="D457" s="285"/>
      <c r="E457" s="292"/>
      <c r="F457" s="296"/>
      <c r="G457" s="297"/>
      <c r="H457" s="301"/>
      <c r="I457" s="259"/>
      <c r="J457" s="239"/>
      <c r="K457" s="267"/>
      <c r="L457" s="268"/>
    </row>
    <row r="458" spans="1:12" s="337" customFormat="1" ht="12.75" x14ac:dyDescent="0.2">
      <c r="A458" s="335" t="s">
        <v>176</v>
      </c>
      <c r="B458" s="299"/>
      <c r="C458" s="284"/>
      <c r="D458" s="284"/>
      <c r="E458" s="411"/>
      <c r="F458" s="296"/>
      <c r="G458" s="297"/>
      <c r="H458" s="301"/>
      <c r="I458" s="432"/>
      <c r="J458" s="239"/>
      <c r="K458" s="267"/>
      <c r="L458" s="268"/>
    </row>
    <row r="459" spans="1:12" s="283" customFormat="1" ht="12.75" x14ac:dyDescent="0.2">
      <c r="A459" s="380" t="s">
        <v>177</v>
      </c>
      <c r="B459" s="299" t="s">
        <v>19</v>
      </c>
      <c r="C459" s="288">
        <f>D459*1.15</f>
        <v>7600.4173753732466</v>
      </c>
      <c r="D459" s="288">
        <f t="shared" ref="D459:D466" si="116">G459*1.09</f>
        <v>6609.0585872810843</v>
      </c>
      <c r="E459" s="292">
        <f>(D459-G459)/G459</f>
        <v>9.0000000000000135E-2</v>
      </c>
      <c r="F459" s="296">
        <f>G459*1.14</f>
        <v>6912.2264123857194</v>
      </c>
      <c r="G459" s="297">
        <f t="shared" ref="G459:G466" si="117">K459*1.055</f>
        <v>6063.3565020927372</v>
      </c>
      <c r="H459" s="301">
        <v>5.5E-2</v>
      </c>
      <c r="I459" s="259"/>
      <c r="J459" s="239">
        <v>6551.8733766689284</v>
      </c>
      <c r="K459" s="267">
        <v>5747.2573479552011</v>
      </c>
      <c r="L459" s="268">
        <v>4.9999900105278883E-2</v>
      </c>
    </row>
    <row r="460" spans="1:12" s="283" customFormat="1" ht="12.75" x14ac:dyDescent="0.2">
      <c r="A460" s="380" t="s">
        <v>178</v>
      </c>
      <c r="B460" s="299" t="s">
        <v>19</v>
      </c>
      <c r="C460" s="288">
        <f t="shared" ref="C460:C466" si="118">D460*1.15</f>
        <v>3547.2727198373505</v>
      </c>
      <c r="D460" s="288">
        <f t="shared" si="116"/>
        <v>3084.5849737716094</v>
      </c>
      <c r="E460" s="292">
        <f t="shared" ref="E460:E466" si="119">(D460-G460)/G460</f>
        <v>9.0000000000000122E-2</v>
      </c>
      <c r="F460" s="296">
        <f t="shared" ref="F460:F485" si="120">G460*1.14</f>
        <v>3226.0796973391139</v>
      </c>
      <c r="G460" s="297">
        <f t="shared" si="117"/>
        <v>2829.8944713501</v>
      </c>
      <c r="H460" s="301">
        <v>5.5E-2</v>
      </c>
      <c r="I460" s="259"/>
      <c r="J460" s="239">
        <v>3057.8954477148004</v>
      </c>
      <c r="K460" s="267">
        <v>2682.3644278200004</v>
      </c>
      <c r="L460" s="268">
        <v>5.0001218192356811E-2</v>
      </c>
    </row>
    <row r="461" spans="1:12" s="283" customFormat="1" ht="12.75" x14ac:dyDescent="0.2">
      <c r="A461" s="380" t="s">
        <v>179</v>
      </c>
      <c r="B461" s="299" t="s">
        <v>19</v>
      </c>
      <c r="C461" s="288">
        <f t="shared" si="118"/>
        <v>7600.4173753732466</v>
      </c>
      <c r="D461" s="288">
        <f t="shared" si="116"/>
        <v>6609.0585872810843</v>
      </c>
      <c r="E461" s="292">
        <f t="shared" si="119"/>
        <v>9.0000000000000135E-2</v>
      </c>
      <c r="F461" s="296">
        <f t="shared" si="120"/>
        <v>6912.2264123857194</v>
      </c>
      <c r="G461" s="297">
        <f t="shared" si="117"/>
        <v>6063.3565020927372</v>
      </c>
      <c r="H461" s="301">
        <v>5.5E-2</v>
      </c>
      <c r="I461" s="259"/>
      <c r="J461" s="239">
        <v>6551.8733766689284</v>
      </c>
      <c r="K461" s="267">
        <v>5747.2573479552011</v>
      </c>
      <c r="L461" s="268">
        <v>4.9999900105278883E-2</v>
      </c>
    </row>
    <row r="462" spans="1:12" s="283" customFormat="1" ht="12.75" x14ac:dyDescent="0.2">
      <c r="A462" s="380" t="s">
        <v>180</v>
      </c>
      <c r="B462" s="299" t="s">
        <v>19</v>
      </c>
      <c r="C462" s="288">
        <f t="shared" si="118"/>
        <v>8867.1536046021229</v>
      </c>
      <c r="D462" s="288">
        <f t="shared" si="116"/>
        <v>7710.5683518279329</v>
      </c>
      <c r="E462" s="292">
        <f t="shared" si="119"/>
        <v>9.0000000000000135E-2</v>
      </c>
      <c r="F462" s="296">
        <f t="shared" si="120"/>
        <v>8064.2641477833413</v>
      </c>
      <c r="G462" s="297">
        <f t="shared" si="117"/>
        <v>7073.9159191081944</v>
      </c>
      <c r="H462" s="301">
        <v>5.5E-2</v>
      </c>
      <c r="I462" s="259"/>
      <c r="J462" s="239">
        <v>7643.8522727804184</v>
      </c>
      <c r="K462" s="267">
        <v>6705.1335726144025</v>
      </c>
      <c r="L462" s="268">
        <v>5.0000332806045211E-2</v>
      </c>
    </row>
    <row r="463" spans="1:12" s="283" customFormat="1" ht="12.75" x14ac:dyDescent="0.2">
      <c r="A463" s="380" t="s">
        <v>181</v>
      </c>
      <c r="B463" s="299" t="s">
        <v>19</v>
      </c>
      <c r="C463" s="288">
        <f t="shared" si="118"/>
        <v>8867.1536046021229</v>
      </c>
      <c r="D463" s="288">
        <f t="shared" si="116"/>
        <v>7710.5683518279329</v>
      </c>
      <c r="E463" s="292">
        <f t="shared" si="119"/>
        <v>9.0000000000000135E-2</v>
      </c>
      <c r="F463" s="296">
        <f t="shared" si="120"/>
        <v>8064.2641477833413</v>
      </c>
      <c r="G463" s="297">
        <f t="shared" si="117"/>
        <v>7073.9159191081944</v>
      </c>
      <c r="H463" s="301">
        <v>5.5E-2</v>
      </c>
      <c r="I463" s="259"/>
      <c r="J463" s="239">
        <v>7643.8522727804184</v>
      </c>
      <c r="K463" s="267">
        <v>6705.1335726144025</v>
      </c>
      <c r="L463" s="268">
        <v>5.0000332806045211E-2</v>
      </c>
    </row>
    <row r="464" spans="1:12" s="283" customFormat="1" ht="12.75" x14ac:dyDescent="0.2">
      <c r="A464" s="380" t="s">
        <v>182</v>
      </c>
      <c r="B464" s="299" t="s">
        <v>19</v>
      </c>
      <c r="C464" s="288">
        <f t="shared" si="118"/>
        <v>3547.2727198373505</v>
      </c>
      <c r="D464" s="288">
        <f t="shared" si="116"/>
        <v>3084.5849737716094</v>
      </c>
      <c r="E464" s="292">
        <f t="shared" si="119"/>
        <v>9.0000000000000122E-2</v>
      </c>
      <c r="F464" s="296">
        <f t="shared" si="120"/>
        <v>3226.0796973391139</v>
      </c>
      <c r="G464" s="297">
        <f t="shared" si="117"/>
        <v>2829.8944713501</v>
      </c>
      <c r="H464" s="301">
        <v>5.5E-2</v>
      </c>
      <c r="I464" s="259"/>
      <c r="J464" s="239">
        <v>3057.8954477148004</v>
      </c>
      <c r="K464" s="267">
        <v>2682.3644278200004</v>
      </c>
      <c r="L464" s="268">
        <v>5.0001218192356811E-2</v>
      </c>
    </row>
    <row r="465" spans="1:12" s="283" customFormat="1" ht="12.75" x14ac:dyDescent="0.2">
      <c r="A465" s="380" t="s">
        <v>183</v>
      </c>
      <c r="B465" s="299" t="s">
        <v>19</v>
      </c>
      <c r="C465" s="288">
        <f t="shared" si="118"/>
        <v>2280.536490608476</v>
      </c>
      <c r="D465" s="288">
        <f t="shared" si="116"/>
        <v>1983.0752092247619</v>
      </c>
      <c r="E465" s="292">
        <f t="shared" si="119"/>
        <v>9.0000000000000024E-2</v>
      </c>
      <c r="F465" s="296">
        <f t="shared" si="120"/>
        <v>2074.0419619414938</v>
      </c>
      <c r="G465" s="297">
        <f t="shared" si="117"/>
        <v>1819.3350543346439</v>
      </c>
      <c r="H465" s="301">
        <v>5.5E-2</v>
      </c>
      <c r="I465" s="259"/>
      <c r="J465" s="239">
        <v>1965.916551603312</v>
      </c>
      <c r="K465" s="267">
        <v>1724.4882031608001</v>
      </c>
      <c r="L465" s="268">
        <v>5.000082871511613E-2</v>
      </c>
    </row>
    <row r="466" spans="1:12" s="283" customFormat="1" ht="12.75" x14ac:dyDescent="0.2">
      <c r="A466" s="380" t="s">
        <v>184</v>
      </c>
      <c r="B466" s="299" t="s">
        <v>19</v>
      </c>
      <c r="C466" s="288">
        <f t="shared" si="118"/>
        <v>557.27264095124997</v>
      </c>
      <c r="D466" s="288">
        <f t="shared" si="116"/>
        <v>484.58490517500002</v>
      </c>
      <c r="E466" s="292">
        <f t="shared" si="119"/>
        <v>9.0000000000000038E-2</v>
      </c>
      <c r="F466" s="296">
        <f t="shared" si="120"/>
        <v>506.81357054999995</v>
      </c>
      <c r="G466" s="297">
        <f t="shared" si="117"/>
        <v>444.5733075</v>
      </c>
      <c r="H466" s="301">
        <v>5.5E-2</v>
      </c>
      <c r="I466" s="259"/>
      <c r="J466" s="239">
        <v>480.39200999999997</v>
      </c>
      <c r="K466" s="267">
        <v>421.3965</v>
      </c>
      <c r="L466" s="268">
        <v>5.0014229197175908E-2</v>
      </c>
    </row>
    <row r="467" spans="1:12" s="337" customFormat="1" ht="12.75" x14ac:dyDescent="0.2">
      <c r="A467" s="335" t="s">
        <v>185</v>
      </c>
      <c r="B467" s="299" t="s">
        <v>19</v>
      </c>
      <c r="C467" s="284"/>
      <c r="D467" s="284"/>
      <c r="E467" s="411"/>
      <c r="F467" s="296"/>
      <c r="G467" s="297"/>
      <c r="H467" s="301"/>
      <c r="I467" s="432"/>
      <c r="J467" s="239"/>
      <c r="K467" s="267"/>
      <c r="L467" s="268"/>
    </row>
    <row r="468" spans="1:12" s="283" customFormat="1" ht="12.75" x14ac:dyDescent="0.2">
      <c r="A468" s="380" t="s">
        <v>186</v>
      </c>
      <c r="B468" s="299" t="s">
        <v>19</v>
      </c>
      <c r="C468" s="288">
        <f>D468*1.15</f>
        <v>80.571462365624996</v>
      </c>
      <c r="D468" s="288">
        <f>G468*1.09</f>
        <v>70.062141187500004</v>
      </c>
      <c r="E468" s="292">
        <f>(D468-G468)/G468</f>
        <v>9.0000000000000135E-2</v>
      </c>
      <c r="F468" s="296">
        <f t="shared" si="120"/>
        <v>73.276000874999994</v>
      </c>
      <c r="G468" s="297">
        <f>K468*1.055</f>
        <v>64.277193749999995</v>
      </c>
      <c r="H468" s="301">
        <v>5.5E-2</v>
      </c>
      <c r="I468" s="259"/>
      <c r="J468" s="239">
        <v>69.455924999999993</v>
      </c>
      <c r="K468" s="267">
        <v>60.926250000000003</v>
      </c>
      <c r="L468" s="268">
        <v>0.05</v>
      </c>
    </row>
    <row r="469" spans="1:12" s="283" customFormat="1" ht="12.75" x14ac:dyDescent="0.2">
      <c r="A469" s="380" t="s">
        <v>187</v>
      </c>
      <c r="B469" s="299" t="s">
        <v>19</v>
      </c>
      <c r="C469" s="288">
        <f t="shared" ref="C469:C485" si="121">D469*1.15</f>
        <v>734.74814075239738</v>
      </c>
      <c r="D469" s="288">
        <f>G469*1.09</f>
        <v>638.91142674121511</v>
      </c>
      <c r="E469" s="292">
        <f t="shared" ref="E469:E485" si="122">(D469-G469)/G469</f>
        <v>9.0000000000000011E-2</v>
      </c>
      <c r="F469" s="296">
        <f t="shared" si="120"/>
        <v>668.21929035319738</v>
      </c>
      <c r="G469" s="297">
        <f>K469*1.055</f>
        <v>586.15727223964689</v>
      </c>
      <c r="H469" s="301">
        <v>5.5E-2</v>
      </c>
      <c r="I469" s="259"/>
      <c r="J469" s="239">
        <v>633.38321360492648</v>
      </c>
      <c r="K469" s="267">
        <v>555.5993101797601</v>
      </c>
      <c r="L469" s="268">
        <v>5.0005410315203003E-2</v>
      </c>
    </row>
    <row r="470" spans="1:12" s="283" customFormat="1" ht="12.75" x14ac:dyDescent="0.2">
      <c r="A470" s="380" t="s">
        <v>188</v>
      </c>
      <c r="B470" s="299" t="s">
        <v>19</v>
      </c>
      <c r="C470" s="288">
        <f t="shared" si="121"/>
        <v>557.27618179104377</v>
      </c>
      <c r="D470" s="288">
        <f>G470*1.09</f>
        <v>484.58798416612507</v>
      </c>
      <c r="E470" s="292">
        <f t="shared" si="122"/>
        <v>9.0000000000000052E-2</v>
      </c>
      <c r="F470" s="296">
        <f t="shared" si="120"/>
        <v>506.81679077925003</v>
      </c>
      <c r="G470" s="297">
        <f>K470*1.055</f>
        <v>444.57613226250004</v>
      </c>
      <c r="H470" s="301">
        <v>5.5E-2</v>
      </c>
      <c r="I470" s="259"/>
      <c r="J470" s="239">
        <v>480.39506235000005</v>
      </c>
      <c r="K470" s="267">
        <v>421.39917750000006</v>
      </c>
      <c r="L470" s="268">
        <v>5.0020900854626182E-2</v>
      </c>
    </row>
    <row r="471" spans="1:12" s="283" customFormat="1" ht="12.75" x14ac:dyDescent="0.2">
      <c r="A471" s="380" t="s">
        <v>189</v>
      </c>
      <c r="B471" s="299" t="s">
        <v>19</v>
      </c>
      <c r="C471" s="288">
        <f t="shared" si="121"/>
        <v>557.27618179104377</v>
      </c>
      <c r="D471" s="288">
        <f>G471*1.09</f>
        <v>484.58798416612507</v>
      </c>
      <c r="E471" s="292">
        <f t="shared" si="122"/>
        <v>9.0000000000000052E-2</v>
      </c>
      <c r="F471" s="296">
        <f t="shared" si="120"/>
        <v>506.81679077925003</v>
      </c>
      <c r="G471" s="297">
        <f>K471*1.055</f>
        <v>444.57613226250004</v>
      </c>
      <c r="H471" s="301">
        <v>5.5E-2</v>
      </c>
      <c r="I471" s="259"/>
      <c r="J471" s="239">
        <v>480.39506235000005</v>
      </c>
      <c r="K471" s="267">
        <v>421.39917750000006</v>
      </c>
      <c r="L471" s="268">
        <v>5.0020900854626182E-2</v>
      </c>
    </row>
    <row r="472" spans="1:12" s="283" customFormat="1" ht="12.75" x14ac:dyDescent="0.2">
      <c r="A472" s="380" t="s">
        <v>190</v>
      </c>
      <c r="B472" s="299" t="s">
        <v>19</v>
      </c>
      <c r="C472" s="288">
        <f t="shared" si="121"/>
        <v>557.27618179104377</v>
      </c>
      <c r="D472" s="288">
        <f>G472*1.09</f>
        <v>484.58798416612507</v>
      </c>
      <c r="E472" s="292">
        <f t="shared" si="122"/>
        <v>9.0000000000000052E-2</v>
      </c>
      <c r="F472" s="296">
        <f t="shared" si="120"/>
        <v>506.81679077925003</v>
      </c>
      <c r="G472" s="297">
        <f>K472*1.055</f>
        <v>444.57613226250004</v>
      </c>
      <c r="H472" s="301">
        <v>5.5E-2</v>
      </c>
      <c r="I472" s="259"/>
      <c r="J472" s="239">
        <v>480.39506235000005</v>
      </c>
      <c r="K472" s="267">
        <v>421.39917750000006</v>
      </c>
      <c r="L472" s="268">
        <v>5.0020900854626182E-2</v>
      </c>
    </row>
    <row r="473" spans="1:12" s="337" customFormat="1" ht="12.75" x14ac:dyDescent="0.2">
      <c r="A473" s="335" t="s">
        <v>191</v>
      </c>
      <c r="B473" s="299"/>
      <c r="C473" s="288"/>
      <c r="D473" s="288"/>
      <c r="E473" s="292"/>
      <c r="F473" s="296"/>
      <c r="G473" s="297"/>
      <c r="H473" s="301"/>
      <c r="I473" s="432"/>
      <c r="J473" s="239"/>
      <c r="K473" s="267"/>
      <c r="L473" s="268"/>
    </row>
    <row r="474" spans="1:12" s="283" customFormat="1" ht="12.75" x14ac:dyDescent="0.2">
      <c r="A474" s="380" t="s">
        <v>192</v>
      </c>
      <c r="B474" s="299" t="s">
        <v>19</v>
      </c>
      <c r="C474" s="288">
        <f t="shared" si="121"/>
        <v>2303.1567804161346</v>
      </c>
      <c r="D474" s="288">
        <f>G474*1.09</f>
        <v>2002.745026448813</v>
      </c>
      <c r="E474" s="292">
        <f t="shared" si="122"/>
        <v>9.0000000000000066E-2</v>
      </c>
      <c r="F474" s="296">
        <f t="shared" si="120"/>
        <v>2094.6140643593085</v>
      </c>
      <c r="G474" s="297">
        <f>K474*1.055</f>
        <v>1837.38075820992</v>
      </c>
      <c r="H474" s="301">
        <v>5.5E-2</v>
      </c>
      <c r="I474" s="259"/>
      <c r="J474" s="239">
        <v>1985.4161747481601</v>
      </c>
      <c r="K474" s="267">
        <v>1741.5931357440002</v>
      </c>
      <c r="L474" s="268">
        <v>5.000141455952023E-2</v>
      </c>
    </row>
    <row r="475" spans="1:12" s="283" customFormat="1" ht="12.75" x14ac:dyDescent="0.2">
      <c r="A475" s="380" t="s">
        <v>193</v>
      </c>
      <c r="B475" s="299" t="s">
        <v>19</v>
      </c>
      <c r="C475" s="288">
        <f t="shared" si="121"/>
        <v>2763.1300917049575</v>
      </c>
      <c r="D475" s="288">
        <f>G475*1.09</f>
        <v>2402.7218188738761</v>
      </c>
      <c r="E475" s="292">
        <f t="shared" si="122"/>
        <v>9.0000000000000038E-2</v>
      </c>
      <c r="F475" s="296">
        <f t="shared" si="120"/>
        <v>2512.9384160699251</v>
      </c>
      <c r="G475" s="297">
        <f>K475*1.055</f>
        <v>2204.3319439209872</v>
      </c>
      <c r="H475" s="301">
        <v>5.5E-2</v>
      </c>
      <c r="I475" s="259"/>
      <c r="J475" s="239">
        <v>2381.9321479335781</v>
      </c>
      <c r="K475" s="267">
        <v>2089.4141648540162</v>
      </c>
      <c r="L475" s="268">
        <v>4.9999448066120333E-2</v>
      </c>
    </row>
    <row r="476" spans="1:12" s="283" customFormat="1" ht="12.75" x14ac:dyDescent="0.2">
      <c r="A476" s="380" t="s">
        <v>194</v>
      </c>
      <c r="B476" s="299" t="s">
        <v>19</v>
      </c>
      <c r="C476" s="288">
        <f t="shared" si="121"/>
        <v>530.54861548871679</v>
      </c>
      <c r="D476" s="288">
        <f>G476*1.09</f>
        <v>461.34662216410163</v>
      </c>
      <c r="E476" s="292">
        <f t="shared" si="122"/>
        <v>9.0000000000000052E-2</v>
      </c>
      <c r="F476" s="296">
        <f t="shared" si="120"/>
        <v>482.509311254198</v>
      </c>
      <c r="G476" s="297">
        <f>K476*1.055</f>
        <v>423.25378180192808</v>
      </c>
      <c r="H476" s="301">
        <v>5.5E-2</v>
      </c>
      <c r="I476" s="259"/>
      <c r="J476" s="239">
        <v>457.3547973973441</v>
      </c>
      <c r="K476" s="267">
        <v>401.1884187696001</v>
      </c>
      <c r="L476" s="268">
        <v>5.0014457830759973E-2</v>
      </c>
    </row>
    <row r="477" spans="1:12" s="283" customFormat="1" ht="12.75" x14ac:dyDescent="0.2">
      <c r="A477" s="380" t="s">
        <v>195</v>
      </c>
      <c r="B477" s="299" t="s">
        <v>19</v>
      </c>
      <c r="C477" s="288">
        <f t="shared" si="121"/>
        <v>4009.9604659030906</v>
      </c>
      <c r="D477" s="288">
        <f>G477*1.09</f>
        <v>3486.9221442635571</v>
      </c>
      <c r="E477" s="292">
        <f t="shared" si="122"/>
        <v>9.0000000000000066E-2</v>
      </c>
      <c r="F477" s="296">
        <f t="shared" si="120"/>
        <v>3646.8727013398666</v>
      </c>
      <c r="G477" s="297">
        <f>K477*1.055</f>
        <v>3199.011141526199</v>
      </c>
      <c r="H477" s="301">
        <v>5.5E-2</v>
      </c>
      <c r="I477" s="259"/>
      <c r="J477" s="239">
        <v>3456.7513756775993</v>
      </c>
      <c r="K477" s="267">
        <v>3032.2380488399995</v>
      </c>
      <c r="L477" s="268">
        <v>4.9998458659556322E-2</v>
      </c>
    </row>
    <row r="478" spans="1:12" s="283" customFormat="1" ht="12.75" x14ac:dyDescent="0.2">
      <c r="A478" s="380" t="s">
        <v>196</v>
      </c>
      <c r="B478" s="299" t="s">
        <v>19</v>
      </c>
      <c r="C478" s="288">
        <f t="shared" si="121"/>
        <v>152.02891140729008</v>
      </c>
      <c r="D478" s="288">
        <f>G478*1.09</f>
        <v>132.19905339764355</v>
      </c>
      <c r="E478" s="292">
        <f t="shared" si="122"/>
        <v>9.0000000000000191E-2</v>
      </c>
      <c r="F478" s="296">
        <f t="shared" si="120"/>
        <v>138.26323015900331</v>
      </c>
      <c r="G478" s="297">
        <f>K478*1.055</f>
        <v>121.2835352271959</v>
      </c>
      <c r="H478" s="301">
        <v>5.5E-2</v>
      </c>
      <c r="I478" s="259"/>
      <c r="J478" s="239">
        <v>131.05519446351025</v>
      </c>
      <c r="K478" s="267">
        <v>114.96069689781602</v>
      </c>
      <c r="L478" s="268">
        <v>4.9970312483057278E-2</v>
      </c>
    </row>
    <row r="479" spans="1:12" s="283" customFormat="1" ht="12.75" x14ac:dyDescent="0.2">
      <c r="A479" s="380" t="s">
        <v>197</v>
      </c>
      <c r="B479" s="299" t="s">
        <v>19</v>
      </c>
      <c r="C479" s="288"/>
      <c r="D479" s="288"/>
      <c r="E479" s="292"/>
      <c r="F479" s="296"/>
      <c r="G479" s="297"/>
      <c r="H479" s="301"/>
      <c r="I479" s="259"/>
      <c r="J479" s="239"/>
      <c r="K479" s="267"/>
      <c r="L479" s="268"/>
    </row>
    <row r="480" spans="1:12" s="283" customFormat="1" ht="12.75" x14ac:dyDescent="0.2">
      <c r="A480" s="380" t="s">
        <v>198</v>
      </c>
      <c r="B480" s="299" t="s">
        <v>19</v>
      </c>
      <c r="C480" s="288">
        <f t="shared" si="121"/>
        <v>3.2908981612499999</v>
      </c>
      <c r="D480" s="288">
        <f t="shared" ref="D480:D485" si="123">G480*1.09</f>
        <v>2.8616505750000001</v>
      </c>
      <c r="E480" s="292">
        <f t="shared" si="122"/>
        <v>9.0000000000000094E-2</v>
      </c>
      <c r="F480" s="296">
        <f t="shared" si="120"/>
        <v>2.9929189499999995</v>
      </c>
      <c r="G480" s="297">
        <f t="shared" ref="G480:G485" si="124">K480*1.055</f>
        <v>2.6253674999999999</v>
      </c>
      <c r="H480" s="301">
        <v>5.5E-2</v>
      </c>
      <c r="I480" s="259"/>
      <c r="J480" s="239">
        <v>2.8368899999999999</v>
      </c>
      <c r="K480" s="267">
        <v>2.4885000000000002</v>
      </c>
      <c r="L480" s="268">
        <v>5.0000000000000044E-2</v>
      </c>
    </row>
    <row r="481" spans="1:12" s="283" customFormat="1" ht="12.75" x14ac:dyDescent="0.2">
      <c r="A481" s="380" t="s">
        <v>199</v>
      </c>
      <c r="B481" s="299" t="s">
        <v>19</v>
      </c>
      <c r="C481" s="288">
        <f t="shared" si="121"/>
        <v>6.1652269350000006</v>
      </c>
      <c r="D481" s="288">
        <f t="shared" si="123"/>
        <v>5.3610669000000009</v>
      </c>
      <c r="E481" s="292">
        <f t="shared" si="122"/>
        <v>9.0000000000000038E-2</v>
      </c>
      <c r="F481" s="296">
        <f t="shared" si="120"/>
        <v>5.6069874000000004</v>
      </c>
      <c r="G481" s="297">
        <f t="shared" si="124"/>
        <v>4.9184100000000006</v>
      </c>
      <c r="H481" s="301">
        <v>5.5E-2</v>
      </c>
      <c r="I481" s="259"/>
      <c r="J481" s="239">
        <v>5.3146800000000001</v>
      </c>
      <c r="K481" s="267">
        <v>4.6620000000000008</v>
      </c>
      <c r="L481" s="268">
        <v>5.0000000000000044E-2</v>
      </c>
    </row>
    <row r="482" spans="1:12" s="283" customFormat="1" ht="12.75" x14ac:dyDescent="0.2">
      <c r="A482" s="380" t="s">
        <v>200</v>
      </c>
      <c r="B482" s="299" t="s">
        <v>19</v>
      </c>
      <c r="C482" s="288">
        <f t="shared" si="121"/>
        <v>25.6884455625</v>
      </c>
      <c r="D482" s="288">
        <f t="shared" si="123"/>
        <v>22.337778750000002</v>
      </c>
      <c r="E482" s="292">
        <f t="shared" si="122"/>
        <v>9.0000000000000066E-2</v>
      </c>
      <c r="F482" s="296">
        <f t="shared" si="120"/>
        <v>23.362447499999998</v>
      </c>
      <c r="G482" s="297">
        <f t="shared" si="124"/>
        <v>20.493375</v>
      </c>
      <c r="H482" s="301">
        <v>5.5E-2</v>
      </c>
      <c r="I482" s="259"/>
      <c r="J482" s="239">
        <v>22.144499999999997</v>
      </c>
      <c r="K482" s="267">
        <v>19.425000000000001</v>
      </c>
      <c r="L482" s="268">
        <v>4.9999999999999822E-2</v>
      </c>
    </row>
    <row r="483" spans="1:12" s="283" customFormat="1" ht="12.75" x14ac:dyDescent="0.2">
      <c r="A483" s="380" t="s">
        <v>201</v>
      </c>
      <c r="B483" s="299" t="s">
        <v>19</v>
      </c>
      <c r="C483" s="288">
        <f t="shared" si="121"/>
        <v>51.404662417499999</v>
      </c>
      <c r="D483" s="288">
        <f t="shared" si="123"/>
        <v>44.699706450000001</v>
      </c>
      <c r="E483" s="292">
        <f t="shared" si="122"/>
        <v>9.0000000000000052E-2</v>
      </c>
      <c r="F483" s="296">
        <f t="shared" si="120"/>
        <v>46.750151699999996</v>
      </c>
      <c r="G483" s="297">
        <f t="shared" si="124"/>
        <v>41.008904999999999</v>
      </c>
      <c r="H483" s="301">
        <v>5.5E-2</v>
      </c>
      <c r="I483" s="259"/>
      <c r="J483" s="239">
        <v>44.312939999999998</v>
      </c>
      <c r="K483" s="267">
        <v>38.871000000000002</v>
      </c>
      <c r="L483" s="268">
        <v>4.9999999999999822E-2</v>
      </c>
    </row>
    <row r="484" spans="1:12" s="283" customFormat="1" ht="12.75" x14ac:dyDescent="0.2">
      <c r="A484" s="380" t="s">
        <v>202</v>
      </c>
      <c r="B484" s="299" t="s">
        <v>19</v>
      </c>
      <c r="C484" s="288">
        <f t="shared" si="121"/>
        <v>80.939431991250004</v>
      </c>
      <c r="D484" s="288">
        <f t="shared" si="123"/>
        <v>70.382114775000005</v>
      </c>
      <c r="E484" s="292">
        <f t="shared" si="122"/>
        <v>9.0000000000000149E-2</v>
      </c>
      <c r="F484" s="296">
        <f t="shared" si="120"/>
        <v>73.610652149999993</v>
      </c>
      <c r="G484" s="297">
        <f t="shared" si="124"/>
        <v>64.570747499999996</v>
      </c>
      <c r="H484" s="301">
        <v>5.5E-2</v>
      </c>
      <c r="I484" s="259"/>
      <c r="J484" s="239">
        <v>69.773129999999995</v>
      </c>
      <c r="K484" s="267">
        <v>61.204500000000003</v>
      </c>
      <c r="L484" s="268">
        <v>5.0000000000000044E-2</v>
      </c>
    </row>
    <row r="485" spans="1:12" s="283" customFormat="1" ht="12.75" x14ac:dyDescent="0.2">
      <c r="A485" s="380" t="s">
        <v>203</v>
      </c>
      <c r="B485" s="299" t="s">
        <v>19</v>
      </c>
      <c r="C485" s="288">
        <f t="shared" si="121"/>
        <v>71.969304513750004</v>
      </c>
      <c r="D485" s="288">
        <f t="shared" si="123"/>
        <v>62.582003925000002</v>
      </c>
      <c r="E485" s="292">
        <f t="shared" si="122"/>
        <v>9.000000000000008E-2</v>
      </c>
      <c r="F485" s="296">
        <f t="shared" si="120"/>
        <v>65.452738049999994</v>
      </c>
      <c r="G485" s="297">
        <f t="shared" si="124"/>
        <v>57.414682499999998</v>
      </c>
      <c r="H485" s="301">
        <v>5.5E-2</v>
      </c>
      <c r="I485" s="259"/>
      <c r="J485" s="239">
        <v>62.040509999999998</v>
      </c>
      <c r="K485" s="267">
        <v>54.421500000000002</v>
      </c>
      <c r="L485" s="268">
        <v>0.05</v>
      </c>
    </row>
    <row r="486" spans="1:12" s="283" customFormat="1" ht="12.75" x14ac:dyDescent="0.2">
      <c r="A486" s="380"/>
      <c r="B486" s="299"/>
      <c r="C486" s="285"/>
      <c r="D486" s="285"/>
      <c r="E486" s="292"/>
      <c r="F486" s="296"/>
      <c r="G486" s="297"/>
      <c r="H486" s="301"/>
      <c r="I486" s="259"/>
      <c r="J486" s="239"/>
      <c r="K486" s="267"/>
      <c r="L486" s="268"/>
    </row>
    <row r="487" spans="1:12" s="283" customFormat="1" ht="12.75" x14ac:dyDescent="0.2">
      <c r="A487" s="380"/>
      <c r="B487" s="299"/>
      <c r="C487" s="285"/>
      <c r="D487" s="285"/>
      <c r="E487" s="292"/>
      <c r="F487" s="296"/>
      <c r="G487" s="297"/>
      <c r="H487" s="301"/>
      <c r="I487" s="259"/>
      <c r="J487" s="239"/>
      <c r="K487" s="267"/>
      <c r="L487" s="268"/>
    </row>
    <row r="488" spans="1:12" s="45" customFormat="1" ht="12.75" x14ac:dyDescent="0.2">
      <c r="A488" s="433" t="s">
        <v>652</v>
      </c>
      <c r="B488" s="312"/>
      <c r="C488" s="408"/>
      <c r="D488" s="408"/>
      <c r="E488" s="434"/>
      <c r="F488" s="343"/>
      <c r="G488" s="316"/>
      <c r="H488" s="435"/>
      <c r="I488" s="408"/>
      <c r="J488" s="344"/>
      <c r="K488" s="162"/>
      <c r="L488" s="436"/>
    </row>
    <row r="489" spans="1:12" s="45" customFormat="1" ht="12.75" x14ac:dyDescent="0.2">
      <c r="A489" s="437" t="s">
        <v>653</v>
      </c>
      <c r="B489" s="312" t="s">
        <v>19</v>
      </c>
      <c r="C489" s="438">
        <f>D489*1.15</f>
        <v>209.73562000000001</v>
      </c>
      <c r="D489" s="438">
        <f t="shared" ref="D489:D494" si="125">G489*1.09</f>
        <v>182.37880000000001</v>
      </c>
      <c r="E489" s="434">
        <f>(D489-G489)/G489</f>
        <v>9.0000000000000122E-2</v>
      </c>
      <c r="F489" s="343">
        <f t="shared" ref="F489:F494" si="126">G489*1.14</f>
        <v>190.74479999999997</v>
      </c>
      <c r="G489" s="316">
        <v>167.32</v>
      </c>
      <c r="H489" s="435">
        <v>0.09</v>
      </c>
      <c r="I489" s="408"/>
      <c r="J489" s="344"/>
      <c r="K489" s="162"/>
      <c r="L489" s="436"/>
    </row>
    <row r="490" spans="1:12" s="45" customFormat="1" ht="12.75" x14ac:dyDescent="0.2">
      <c r="A490" s="437" t="s">
        <v>657</v>
      </c>
      <c r="B490" s="312" t="s">
        <v>19</v>
      </c>
      <c r="C490" s="438">
        <f t="shared" ref="C490:C494" si="127">D490*1.15</f>
        <v>89.888484999999989</v>
      </c>
      <c r="D490" s="438">
        <f t="shared" si="125"/>
        <v>78.163899999999998</v>
      </c>
      <c r="E490" s="434">
        <f t="shared" ref="E490:E494" si="128">(D490-G490)/G490</f>
        <v>9.0000000000000066E-2</v>
      </c>
      <c r="F490" s="343">
        <f t="shared" si="126"/>
        <v>81.74939999999998</v>
      </c>
      <c r="G490" s="316">
        <v>71.709999999999994</v>
      </c>
      <c r="H490" s="435">
        <v>0.09</v>
      </c>
      <c r="I490" s="408"/>
      <c r="J490" s="344"/>
      <c r="K490" s="162"/>
      <c r="L490" s="436"/>
    </row>
    <row r="491" spans="1:12" s="45" customFormat="1" ht="12.75" x14ac:dyDescent="0.2">
      <c r="A491" s="437" t="s">
        <v>654</v>
      </c>
      <c r="B491" s="312" t="s">
        <v>19</v>
      </c>
      <c r="C491" s="438">
        <f t="shared" si="127"/>
        <v>179.77696999999998</v>
      </c>
      <c r="D491" s="438">
        <f t="shared" si="125"/>
        <v>156.3278</v>
      </c>
      <c r="E491" s="434">
        <f t="shared" si="128"/>
        <v>9.0000000000000066E-2</v>
      </c>
      <c r="F491" s="343">
        <f t="shared" si="126"/>
        <v>163.49879999999996</v>
      </c>
      <c r="G491" s="316">
        <v>143.41999999999999</v>
      </c>
      <c r="H491" s="435">
        <v>0.09</v>
      </c>
      <c r="I491" s="408"/>
      <c r="J491" s="344"/>
      <c r="K491" s="162"/>
      <c r="L491" s="436"/>
    </row>
    <row r="492" spans="1:12" s="45" customFormat="1" ht="12.75" x14ac:dyDescent="0.2">
      <c r="A492" s="437" t="s">
        <v>655</v>
      </c>
      <c r="B492" s="312" t="s">
        <v>19</v>
      </c>
      <c r="C492" s="438">
        <f t="shared" si="127"/>
        <v>47.946374999999996</v>
      </c>
      <c r="D492" s="438">
        <f t="shared" si="125"/>
        <v>41.692500000000003</v>
      </c>
      <c r="E492" s="434">
        <f t="shared" si="128"/>
        <v>9.0000000000000066E-2</v>
      </c>
      <c r="F492" s="343">
        <f t="shared" si="126"/>
        <v>43.604999999999997</v>
      </c>
      <c r="G492" s="316">
        <v>38.25</v>
      </c>
      <c r="H492" s="435">
        <v>0.09</v>
      </c>
      <c r="I492" s="408"/>
      <c r="J492" s="344"/>
      <c r="K492" s="162"/>
      <c r="L492" s="436"/>
    </row>
    <row r="493" spans="1:12" s="45" customFormat="1" ht="12.75" x14ac:dyDescent="0.2">
      <c r="A493" s="437" t="s">
        <v>658</v>
      </c>
      <c r="B493" s="312" t="s">
        <v>19</v>
      </c>
      <c r="C493" s="438">
        <f t="shared" si="127"/>
        <v>29.958649999999999</v>
      </c>
      <c r="D493" s="438">
        <f t="shared" si="125"/>
        <v>26.051000000000002</v>
      </c>
      <c r="E493" s="434">
        <f t="shared" si="128"/>
        <v>9.0000000000000149E-2</v>
      </c>
      <c r="F493" s="343">
        <f t="shared" si="126"/>
        <v>27.245999999999995</v>
      </c>
      <c r="G493" s="316">
        <v>23.9</v>
      </c>
      <c r="H493" s="435">
        <v>0.09</v>
      </c>
      <c r="I493" s="408"/>
      <c r="J493" s="344"/>
      <c r="K493" s="162"/>
      <c r="L493" s="436"/>
    </row>
    <row r="494" spans="1:12" s="45" customFormat="1" ht="12.75" x14ac:dyDescent="0.2">
      <c r="A494" s="437" t="s">
        <v>656</v>
      </c>
      <c r="B494" s="312" t="s">
        <v>19</v>
      </c>
      <c r="C494" s="438">
        <f t="shared" si="127"/>
        <v>59.929834999999997</v>
      </c>
      <c r="D494" s="438">
        <f t="shared" si="125"/>
        <v>52.112900000000003</v>
      </c>
      <c r="E494" s="434">
        <f t="shared" si="128"/>
        <v>9.0000000000000024E-2</v>
      </c>
      <c r="F494" s="343">
        <f t="shared" si="126"/>
        <v>54.503399999999999</v>
      </c>
      <c r="G494" s="316">
        <v>47.81</v>
      </c>
      <c r="H494" s="435">
        <v>0.09</v>
      </c>
      <c r="I494" s="408"/>
      <c r="J494" s="344"/>
      <c r="K494" s="162"/>
      <c r="L494" s="436"/>
    </row>
    <row r="495" spans="1:12" s="283" customFormat="1" ht="12.75" x14ac:dyDescent="0.2">
      <c r="A495" s="380"/>
      <c r="B495" s="299"/>
      <c r="C495" s="285"/>
      <c r="D495" s="285"/>
      <c r="E495" s="292"/>
      <c r="F495" s="296"/>
      <c r="G495" s="297"/>
      <c r="H495" s="301"/>
      <c r="I495" s="259"/>
      <c r="J495" s="239"/>
      <c r="K495" s="267"/>
      <c r="L495" s="268"/>
    </row>
    <row r="496" spans="1:12" s="283" customFormat="1" ht="12.75" x14ac:dyDescent="0.2">
      <c r="A496" s="309" t="s">
        <v>552</v>
      </c>
      <c r="B496" s="230"/>
      <c r="C496" s="285"/>
      <c r="D496" s="285"/>
      <c r="E496" s="292"/>
      <c r="F496" s="310"/>
      <c r="G496" s="308"/>
      <c r="H496" s="289"/>
      <c r="I496" s="374"/>
      <c r="J496" s="290"/>
      <c r="K496" s="267"/>
      <c r="L496" s="268"/>
    </row>
    <row r="497" spans="1:12" s="283" customFormat="1" ht="12.75" x14ac:dyDescent="0.2">
      <c r="A497" s="300" t="s">
        <v>553</v>
      </c>
      <c r="B497" s="230" t="s">
        <v>19</v>
      </c>
      <c r="C497" s="288">
        <f>D497*1.15</f>
        <v>11.70559978875</v>
      </c>
      <c r="D497" s="288">
        <f>G497*1.09</f>
        <v>10.178782425000001</v>
      </c>
      <c r="E497" s="292">
        <f>(D497-G497)/G497</f>
        <v>9.0000000000000163E-2</v>
      </c>
      <c r="F497" s="310">
        <f t="shared" ref="F497:F502" si="129">G497*1.14</f>
        <v>10.645699049999999</v>
      </c>
      <c r="G497" s="308">
        <f t="shared" ref="G497:G502" si="130">K497*1.055</f>
        <v>9.3383324999999999</v>
      </c>
      <c r="H497" s="289">
        <v>5.5E-2</v>
      </c>
      <c r="I497" s="374"/>
      <c r="J497" s="290">
        <f t="shared" ref="J497:J502" si="131">K497*1.14</f>
        <v>10.09071</v>
      </c>
      <c r="K497" s="267">
        <v>8.8514999999999997</v>
      </c>
      <c r="L497" s="268">
        <v>0.05</v>
      </c>
    </row>
    <row r="498" spans="1:12" s="283" customFormat="1" ht="12.75" x14ac:dyDescent="0.2">
      <c r="A498" s="300" t="s">
        <v>554</v>
      </c>
      <c r="B498" s="230" t="s">
        <v>19</v>
      </c>
      <c r="C498" s="288">
        <f t="shared" ref="C498:C501" si="132">D498*1.15</f>
        <v>11.70559978875</v>
      </c>
      <c r="D498" s="288">
        <f>G498*1.09</f>
        <v>10.178782425000001</v>
      </c>
      <c r="E498" s="292">
        <f t="shared" ref="E498:E501" si="133">(D498-G498)/G498</f>
        <v>9.0000000000000163E-2</v>
      </c>
      <c r="F498" s="310">
        <f t="shared" si="129"/>
        <v>10.645699049999999</v>
      </c>
      <c r="G498" s="308">
        <f t="shared" si="130"/>
        <v>9.3383324999999999</v>
      </c>
      <c r="H498" s="289">
        <v>5.5E-2</v>
      </c>
      <c r="I498" s="374"/>
      <c r="J498" s="290">
        <f t="shared" si="131"/>
        <v>10.09071</v>
      </c>
      <c r="K498" s="267">
        <v>8.8514999999999997</v>
      </c>
      <c r="L498" s="268">
        <v>0.05</v>
      </c>
    </row>
    <row r="499" spans="1:12" s="283" customFormat="1" ht="12.75" x14ac:dyDescent="0.2">
      <c r="A499" s="300" t="s">
        <v>555</v>
      </c>
      <c r="B499" s="230" t="s">
        <v>19</v>
      </c>
      <c r="C499" s="288">
        <f t="shared" si="132"/>
        <v>40.96959926062501</v>
      </c>
      <c r="D499" s="288">
        <f>G499*1.09</f>
        <v>35.625738487500008</v>
      </c>
      <c r="E499" s="292">
        <f t="shared" si="133"/>
        <v>9.0000000000000149E-2</v>
      </c>
      <c r="F499" s="310">
        <f t="shared" si="129"/>
        <v>37.259946675000002</v>
      </c>
      <c r="G499" s="308">
        <f t="shared" si="130"/>
        <v>32.684163750000003</v>
      </c>
      <c r="H499" s="289">
        <v>5.5E-2</v>
      </c>
      <c r="I499" s="374"/>
      <c r="J499" s="290">
        <f t="shared" si="131"/>
        <v>35.317484999999998</v>
      </c>
      <c r="K499" s="267">
        <v>30.980250000000002</v>
      </c>
      <c r="L499" s="268">
        <v>0.05</v>
      </c>
    </row>
    <row r="500" spans="1:12" s="283" customFormat="1" ht="12.75" x14ac:dyDescent="0.2">
      <c r="A500" s="300" t="s">
        <v>556</v>
      </c>
      <c r="B500" s="230" t="s">
        <v>19</v>
      </c>
      <c r="C500" s="288">
        <f t="shared" si="132"/>
        <v>11.70559978875</v>
      </c>
      <c r="D500" s="288">
        <f>G500*1.09</f>
        <v>10.178782425000001</v>
      </c>
      <c r="E500" s="292">
        <f t="shared" si="133"/>
        <v>9.0000000000000163E-2</v>
      </c>
      <c r="F500" s="310">
        <f t="shared" si="129"/>
        <v>10.645699049999999</v>
      </c>
      <c r="G500" s="308">
        <f t="shared" si="130"/>
        <v>9.3383324999999999</v>
      </c>
      <c r="H500" s="289">
        <v>5.5E-2</v>
      </c>
      <c r="I500" s="374"/>
      <c r="J500" s="290">
        <f t="shared" si="131"/>
        <v>10.09071</v>
      </c>
      <c r="K500" s="267">
        <v>8.8514999999999997</v>
      </c>
      <c r="L500" s="268">
        <v>0.05</v>
      </c>
    </row>
    <row r="501" spans="1:12" s="283" customFormat="1" ht="12.75" x14ac:dyDescent="0.2">
      <c r="A501" s="300" t="s">
        <v>557</v>
      </c>
      <c r="B501" s="230" t="s">
        <v>19</v>
      </c>
      <c r="C501" s="288">
        <f t="shared" si="132"/>
        <v>99.476769735000005</v>
      </c>
      <c r="D501" s="288">
        <f>G501*1.09</f>
        <v>86.501538900000014</v>
      </c>
      <c r="E501" s="292">
        <f t="shared" si="133"/>
        <v>9.0000000000000122E-2</v>
      </c>
      <c r="F501" s="310">
        <f t="shared" si="129"/>
        <v>90.469499400000004</v>
      </c>
      <c r="G501" s="308">
        <f t="shared" si="130"/>
        <v>79.359210000000004</v>
      </c>
      <c r="H501" s="289">
        <v>5.5E-2</v>
      </c>
      <c r="I501" s="374"/>
      <c r="J501" s="290">
        <f t="shared" si="131"/>
        <v>85.753079999999997</v>
      </c>
      <c r="K501" s="267">
        <v>75.222000000000008</v>
      </c>
      <c r="L501" s="268">
        <v>0.05</v>
      </c>
    </row>
    <row r="502" spans="1:12" s="283" customFormat="1" ht="12.75" x14ac:dyDescent="0.2">
      <c r="A502" s="300" t="s">
        <v>558</v>
      </c>
      <c r="B502" s="230" t="s">
        <v>19</v>
      </c>
      <c r="C502" s="285"/>
      <c r="D502" s="285"/>
      <c r="E502" s="286"/>
      <c r="F502" s="310">
        <f t="shared" si="129"/>
        <v>22.326922799999998</v>
      </c>
      <c r="G502" s="308">
        <f t="shared" si="130"/>
        <v>19.58502</v>
      </c>
      <c r="H502" s="289">
        <v>5.5E-2</v>
      </c>
      <c r="I502" s="374"/>
      <c r="J502" s="290">
        <f t="shared" si="131"/>
        <v>21.162959999999998</v>
      </c>
      <c r="K502" s="267">
        <v>18.564</v>
      </c>
      <c r="L502" s="268">
        <v>0.05</v>
      </c>
    </row>
    <row r="503" spans="1:12" s="283" customFormat="1" ht="12.75" x14ac:dyDescent="0.2">
      <c r="A503" s="300"/>
      <c r="B503" s="230"/>
      <c r="C503" s="285"/>
      <c r="D503" s="285"/>
      <c r="E503" s="286"/>
      <c r="F503" s="310"/>
      <c r="G503" s="308"/>
      <c r="H503" s="289"/>
      <c r="I503" s="374"/>
      <c r="J503" s="290"/>
      <c r="K503" s="267"/>
      <c r="L503" s="268"/>
    </row>
    <row r="504" spans="1:12" x14ac:dyDescent="0.25">
      <c r="A504" s="238"/>
      <c r="B504" s="312"/>
      <c r="C504" s="1031" t="s">
        <v>664</v>
      </c>
      <c r="D504" s="1003"/>
      <c r="E504" s="994"/>
      <c r="F504" s="1019" t="s">
        <v>4</v>
      </c>
      <c r="G504" s="1019"/>
      <c r="H504" s="996"/>
      <c r="I504" s="272"/>
      <c r="J504" s="1013" t="s">
        <v>6</v>
      </c>
      <c r="K504" s="1014"/>
      <c r="L504" s="1014"/>
    </row>
    <row r="505" spans="1:12" x14ac:dyDescent="0.25">
      <c r="A505" s="238"/>
      <c r="B505" s="312"/>
      <c r="C505" s="1029" t="s">
        <v>7</v>
      </c>
      <c r="D505" s="1003"/>
      <c r="E505" s="994"/>
      <c r="F505" s="1017" t="s">
        <v>8</v>
      </c>
      <c r="G505" s="1017"/>
      <c r="H505" s="999"/>
      <c r="I505" s="272"/>
      <c r="J505" s="1016" t="s">
        <v>8</v>
      </c>
      <c r="K505" s="1014"/>
      <c r="L505" s="1014"/>
    </row>
    <row r="506" spans="1:12" x14ac:dyDescent="0.2">
      <c r="A506" s="238"/>
      <c r="B506" s="312"/>
      <c r="C506" s="439" t="s">
        <v>9</v>
      </c>
      <c r="D506" s="439" t="s">
        <v>10</v>
      </c>
      <c r="E506" s="440" t="s">
        <v>11</v>
      </c>
      <c r="F506" s="273" t="s">
        <v>9</v>
      </c>
      <c r="G506" s="274" t="s">
        <v>10</v>
      </c>
      <c r="H506" s="441" t="s">
        <v>11</v>
      </c>
      <c r="I506" s="272"/>
      <c r="J506" s="276" t="s">
        <v>9</v>
      </c>
      <c r="K506" s="279" t="s">
        <v>10</v>
      </c>
      <c r="L506" s="442" t="s">
        <v>11</v>
      </c>
    </row>
    <row r="507" spans="1:12" x14ac:dyDescent="0.25">
      <c r="A507" s="238"/>
      <c r="B507" s="312"/>
      <c r="C507" s="1029" t="s">
        <v>665</v>
      </c>
      <c r="D507" s="1003"/>
      <c r="E507" s="994"/>
      <c r="F507" s="992" t="s">
        <v>12</v>
      </c>
      <c r="G507" s="1008"/>
      <c r="H507" s="441"/>
      <c r="I507" s="272"/>
      <c r="J507" s="993" t="s">
        <v>14</v>
      </c>
      <c r="K507" s="1008"/>
      <c r="L507" s="442"/>
    </row>
    <row r="508" spans="1:12" s="283" customFormat="1" ht="12.75" x14ac:dyDescent="0.2">
      <c r="A508" s="112" t="s">
        <v>583</v>
      </c>
      <c r="B508" s="29"/>
      <c r="C508" s="285"/>
      <c r="D508" s="285"/>
      <c r="E508" s="292"/>
      <c r="F508" s="444"/>
      <c r="G508" s="445"/>
      <c r="H508" s="446"/>
      <c r="I508" s="259"/>
      <c r="J508" s="299"/>
      <c r="K508" s="403"/>
      <c r="L508" s="268"/>
    </row>
    <row r="509" spans="1:12" s="283" customFormat="1" ht="12.75" x14ac:dyDescent="0.2">
      <c r="A509" s="93" t="s">
        <v>584</v>
      </c>
      <c r="B509" s="29"/>
      <c r="C509" s="285"/>
      <c r="D509" s="285"/>
      <c r="E509" s="292"/>
      <c r="F509" s="444"/>
      <c r="G509" s="445"/>
      <c r="H509" s="446"/>
      <c r="I509" s="259"/>
      <c r="J509" s="447"/>
    </row>
    <row r="510" spans="1:12" s="283" customFormat="1" ht="12.75" x14ac:dyDescent="0.2">
      <c r="A510" s="93" t="s">
        <v>585</v>
      </c>
      <c r="B510" s="29" t="s">
        <v>19</v>
      </c>
      <c r="C510" s="288">
        <f>D510*1.15</f>
        <v>609.69227798749989</v>
      </c>
      <c r="D510" s="288">
        <f t="shared" ref="D510:D521" si="134">G510*1.09</f>
        <v>530.16719824999996</v>
      </c>
      <c r="E510" s="292">
        <f>(D510-G510)/G510</f>
        <v>0.09</v>
      </c>
      <c r="F510" s="296">
        <f t="shared" ref="F510:F521" si="135">G510*1.14</f>
        <v>554.48679449999986</v>
      </c>
      <c r="G510" s="445">
        <f t="shared" ref="G510:G521" si="136">K510*1.055</f>
        <v>486.39192499999996</v>
      </c>
      <c r="H510" s="448">
        <v>5.4999999999999938E-2</v>
      </c>
      <c r="I510" s="259"/>
      <c r="J510" s="449">
        <v>525.54</v>
      </c>
      <c r="K510" s="450">
        <v>461.03499999999997</v>
      </c>
      <c r="L510" s="103">
        <v>5.4999999999999938E-2</v>
      </c>
    </row>
    <row r="511" spans="1:12" s="283" customFormat="1" ht="12.75" x14ac:dyDescent="0.2">
      <c r="A511" s="93" t="s">
        <v>586</v>
      </c>
      <c r="B511" s="29" t="s">
        <v>19</v>
      </c>
      <c r="C511" s="288">
        <f t="shared" ref="C511:C521" si="137">D511*1.15</f>
        <v>609.69227798749989</v>
      </c>
      <c r="D511" s="288">
        <f t="shared" si="134"/>
        <v>530.16719824999996</v>
      </c>
      <c r="E511" s="292">
        <f t="shared" ref="E511:E521" si="138">(D511-G511)/G511</f>
        <v>0.09</v>
      </c>
      <c r="F511" s="296">
        <f t="shared" si="135"/>
        <v>554.48679449999986</v>
      </c>
      <c r="G511" s="445">
        <f t="shared" si="136"/>
        <v>486.39192499999996</v>
      </c>
      <c r="H511" s="448">
        <v>5.4999999999999938E-2</v>
      </c>
      <c r="I511" s="259"/>
      <c r="J511" s="449">
        <v>525.54</v>
      </c>
      <c r="K511" s="450">
        <v>461.03499999999997</v>
      </c>
      <c r="L511" s="103">
        <v>5.4999999999999938E-2</v>
      </c>
    </row>
    <row r="512" spans="1:12" s="283" customFormat="1" ht="12.75" x14ac:dyDescent="0.2">
      <c r="A512" s="93" t="s">
        <v>587</v>
      </c>
      <c r="B512" s="29" t="s">
        <v>19</v>
      </c>
      <c r="C512" s="288">
        <f t="shared" si="137"/>
        <v>1982.5462860874998</v>
      </c>
      <c r="D512" s="288">
        <f t="shared" si="134"/>
        <v>1723.95329225</v>
      </c>
      <c r="E512" s="292">
        <f t="shared" si="138"/>
        <v>9.0000000000000094E-2</v>
      </c>
      <c r="F512" s="296">
        <f t="shared" si="135"/>
        <v>1803.0337184999996</v>
      </c>
      <c r="G512" s="445">
        <f t="shared" si="136"/>
        <v>1581.6085249999999</v>
      </c>
      <c r="H512" s="448">
        <v>5.4999999999999938E-2</v>
      </c>
      <c r="I512" s="259"/>
      <c r="J512" s="449">
        <v>1708.86</v>
      </c>
      <c r="K512" s="450">
        <v>1499.155</v>
      </c>
      <c r="L512" s="103">
        <v>5.4999999999999938E-2</v>
      </c>
    </row>
    <row r="513" spans="1:12" s="283" customFormat="1" ht="12.75" x14ac:dyDescent="0.2">
      <c r="A513" s="93" t="s">
        <v>588</v>
      </c>
      <c r="B513" s="29" t="s">
        <v>19</v>
      </c>
      <c r="C513" s="288">
        <f t="shared" si="137"/>
        <v>258.10771493749996</v>
      </c>
      <c r="D513" s="288">
        <f t="shared" si="134"/>
        <v>224.44149124999998</v>
      </c>
      <c r="E513" s="292">
        <f t="shared" si="138"/>
        <v>9.0000000000000052E-2</v>
      </c>
      <c r="F513" s="296">
        <f t="shared" si="135"/>
        <v>234.73697249999995</v>
      </c>
      <c r="G513" s="445">
        <f t="shared" si="136"/>
        <v>205.90962499999998</v>
      </c>
      <c r="H513" s="448">
        <v>5.4999999999999938E-2</v>
      </c>
      <c r="I513" s="259"/>
      <c r="J513" s="449">
        <v>222.3</v>
      </c>
      <c r="K513" s="450">
        <v>195.17499999999998</v>
      </c>
      <c r="L513" s="103">
        <v>5.4999999999999938E-2</v>
      </c>
    </row>
    <row r="514" spans="1:12" s="283" customFormat="1" ht="12.75" x14ac:dyDescent="0.2">
      <c r="A514" s="93" t="s">
        <v>589</v>
      </c>
      <c r="B514" s="29" t="s">
        <v>19</v>
      </c>
      <c r="C514" s="288">
        <f t="shared" si="137"/>
        <v>379.48809979999999</v>
      </c>
      <c r="D514" s="288">
        <f t="shared" si="134"/>
        <v>329.98965200000004</v>
      </c>
      <c r="E514" s="292">
        <f t="shared" si="138"/>
        <v>9.0000000000000163E-2</v>
      </c>
      <c r="F514" s="296">
        <f t="shared" si="135"/>
        <v>345.12679199999997</v>
      </c>
      <c r="G514" s="445">
        <f t="shared" si="136"/>
        <v>302.74279999999999</v>
      </c>
      <c r="H514" s="448">
        <v>5.4999999999999938E-2</v>
      </c>
      <c r="I514" s="259"/>
      <c r="J514" s="449">
        <v>327.18</v>
      </c>
      <c r="K514" s="450">
        <v>286.95999999999998</v>
      </c>
      <c r="L514" s="103">
        <v>5.4999999999999938E-2</v>
      </c>
    </row>
    <row r="515" spans="1:12" s="283" customFormat="1" ht="12.75" x14ac:dyDescent="0.2">
      <c r="A515" s="93" t="s">
        <v>590</v>
      </c>
      <c r="B515" s="29" t="s">
        <v>19</v>
      </c>
      <c r="C515" s="288">
        <f t="shared" si="137"/>
        <v>1982.5462860874998</v>
      </c>
      <c r="D515" s="288">
        <f t="shared" si="134"/>
        <v>1723.95329225</v>
      </c>
      <c r="E515" s="292">
        <f t="shared" si="138"/>
        <v>9.0000000000000094E-2</v>
      </c>
      <c r="F515" s="296">
        <f t="shared" si="135"/>
        <v>1803.0337184999996</v>
      </c>
      <c r="G515" s="445">
        <f t="shared" si="136"/>
        <v>1581.6085249999999</v>
      </c>
      <c r="H515" s="448">
        <v>5.4999999999999938E-2</v>
      </c>
      <c r="I515" s="259"/>
      <c r="J515" s="449">
        <v>1708.86</v>
      </c>
      <c r="K515" s="450">
        <v>1499.155</v>
      </c>
      <c r="L515" s="103">
        <v>5.4999999999999938E-2</v>
      </c>
    </row>
    <row r="516" spans="1:12" s="283" customFormat="1" ht="12.75" x14ac:dyDescent="0.2">
      <c r="A516" s="93" t="s">
        <v>591</v>
      </c>
      <c r="B516" s="29" t="s">
        <v>19</v>
      </c>
      <c r="C516" s="288">
        <f t="shared" si="137"/>
        <v>915.23600539999995</v>
      </c>
      <c r="D516" s="288">
        <f t="shared" si="134"/>
        <v>795.85739599999999</v>
      </c>
      <c r="E516" s="292">
        <f t="shared" si="138"/>
        <v>9.0000000000000135E-2</v>
      </c>
      <c r="F516" s="296">
        <f t="shared" si="135"/>
        <v>832.36461599999984</v>
      </c>
      <c r="G516" s="445">
        <f t="shared" si="136"/>
        <v>730.14439999999991</v>
      </c>
      <c r="H516" s="448">
        <v>5.4999999999999938E-2</v>
      </c>
      <c r="I516" s="259"/>
      <c r="J516" s="449">
        <v>788.88</v>
      </c>
      <c r="K516" s="450">
        <v>692.07999999999993</v>
      </c>
      <c r="L516" s="103">
        <v>5.4999999999999938E-2</v>
      </c>
    </row>
    <row r="517" spans="1:12" s="283" customFormat="1" ht="12.75" x14ac:dyDescent="0.2">
      <c r="A517" s="93" t="s">
        <v>592</v>
      </c>
      <c r="B517" s="29" t="s">
        <v>19</v>
      </c>
      <c r="C517" s="288">
        <f t="shared" si="137"/>
        <v>764.55690694999987</v>
      </c>
      <c r="D517" s="288">
        <f t="shared" si="134"/>
        <v>664.83209299999999</v>
      </c>
      <c r="E517" s="292">
        <f t="shared" si="138"/>
        <v>9.0000000000000066E-2</v>
      </c>
      <c r="F517" s="296">
        <f t="shared" si="135"/>
        <v>695.32897799999989</v>
      </c>
      <c r="G517" s="445">
        <f t="shared" si="136"/>
        <v>609.93769999999995</v>
      </c>
      <c r="H517" s="448">
        <v>5.4999999999999938E-2</v>
      </c>
      <c r="I517" s="259"/>
      <c r="J517" s="449">
        <v>658.92</v>
      </c>
      <c r="K517" s="450">
        <v>578.14</v>
      </c>
      <c r="L517" s="103">
        <v>5.4999999999999938E-2</v>
      </c>
    </row>
    <row r="518" spans="1:12" s="283" customFormat="1" ht="12.75" x14ac:dyDescent="0.2">
      <c r="A518" s="93" t="s">
        <v>593</v>
      </c>
      <c r="B518" s="29" t="s">
        <v>19</v>
      </c>
      <c r="C518" s="288">
        <f t="shared" si="137"/>
        <v>609.69227798749989</v>
      </c>
      <c r="D518" s="288">
        <f t="shared" si="134"/>
        <v>530.16719824999996</v>
      </c>
      <c r="E518" s="292">
        <f t="shared" si="138"/>
        <v>0.09</v>
      </c>
      <c r="F518" s="296">
        <f t="shared" si="135"/>
        <v>554.48679449999986</v>
      </c>
      <c r="G518" s="445">
        <f t="shared" si="136"/>
        <v>486.39192499999996</v>
      </c>
      <c r="H518" s="448">
        <v>5.4999999999999938E-2</v>
      </c>
      <c r="I518" s="259"/>
      <c r="J518" s="449">
        <v>525.54</v>
      </c>
      <c r="K518" s="450">
        <v>461.03499999999997</v>
      </c>
      <c r="L518" s="103">
        <v>5.4999999999999938E-2</v>
      </c>
    </row>
    <row r="519" spans="1:12" s="283" customFormat="1" ht="12.75" x14ac:dyDescent="0.2">
      <c r="A519" s="93" t="s">
        <v>594</v>
      </c>
      <c r="B519" s="29" t="s">
        <v>19</v>
      </c>
      <c r="C519" s="288">
        <f t="shared" si="137"/>
        <v>1982.5462860874998</v>
      </c>
      <c r="D519" s="288">
        <f t="shared" si="134"/>
        <v>1723.95329225</v>
      </c>
      <c r="E519" s="292">
        <f t="shared" si="138"/>
        <v>9.0000000000000094E-2</v>
      </c>
      <c r="F519" s="296">
        <f t="shared" si="135"/>
        <v>1803.0337184999996</v>
      </c>
      <c r="G519" s="445">
        <f t="shared" si="136"/>
        <v>1581.6085249999999</v>
      </c>
      <c r="H519" s="448">
        <v>5.4999999999999938E-2</v>
      </c>
      <c r="I519" s="259"/>
      <c r="J519" s="449">
        <v>1708.86</v>
      </c>
      <c r="K519" s="450">
        <v>1499.155</v>
      </c>
      <c r="L519" s="103">
        <v>5.4999999999999938E-2</v>
      </c>
    </row>
    <row r="520" spans="1:12" s="283" customFormat="1" ht="12.75" x14ac:dyDescent="0.2">
      <c r="A520" s="93" t="s">
        <v>595</v>
      </c>
      <c r="B520" s="29" t="s">
        <v>19</v>
      </c>
      <c r="C520" s="288">
        <f t="shared" si="137"/>
        <v>609.69227798749989</v>
      </c>
      <c r="D520" s="288">
        <f t="shared" si="134"/>
        <v>530.16719824999996</v>
      </c>
      <c r="E520" s="292">
        <f t="shared" si="138"/>
        <v>0.09</v>
      </c>
      <c r="F520" s="296">
        <f t="shared" si="135"/>
        <v>554.48679449999986</v>
      </c>
      <c r="G520" s="445">
        <f t="shared" si="136"/>
        <v>486.39192499999996</v>
      </c>
      <c r="H520" s="448">
        <v>5.4999999999999938E-2</v>
      </c>
      <c r="I520" s="259"/>
      <c r="J520" s="449">
        <v>525.54</v>
      </c>
      <c r="K520" s="450">
        <v>461.03499999999997</v>
      </c>
      <c r="L520" s="103">
        <v>5.4999999999999938E-2</v>
      </c>
    </row>
    <row r="521" spans="1:12" s="283" customFormat="1" ht="12.75" x14ac:dyDescent="0.2">
      <c r="A521" s="93" t="s">
        <v>596</v>
      </c>
      <c r="B521" s="29" t="s">
        <v>19</v>
      </c>
      <c r="C521" s="288">
        <f t="shared" si="137"/>
        <v>258.10771493749996</v>
      </c>
      <c r="D521" s="288">
        <f t="shared" si="134"/>
        <v>224.44149124999998</v>
      </c>
      <c r="E521" s="292">
        <f t="shared" si="138"/>
        <v>9.0000000000000052E-2</v>
      </c>
      <c r="F521" s="296">
        <f t="shared" si="135"/>
        <v>234.73697249999995</v>
      </c>
      <c r="G521" s="445">
        <f t="shared" si="136"/>
        <v>205.90962499999998</v>
      </c>
      <c r="H521" s="448">
        <v>5.4999999999999938E-2</v>
      </c>
      <c r="I521" s="259"/>
      <c r="J521" s="449">
        <v>222.3</v>
      </c>
      <c r="K521" s="450">
        <v>195.17499999999998</v>
      </c>
      <c r="L521" s="103">
        <v>5.4999999999999938E-2</v>
      </c>
    </row>
    <row r="522" spans="1:12" s="283" customFormat="1" ht="12.75" x14ac:dyDescent="0.2">
      <c r="A522" s="112" t="s">
        <v>597</v>
      </c>
      <c r="B522" s="29"/>
      <c r="C522" s="285"/>
      <c r="D522" s="285"/>
      <c r="E522" s="292"/>
      <c r="F522" s="444"/>
      <c r="G522" s="445"/>
      <c r="H522" s="446"/>
      <c r="I522" s="259"/>
      <c r="J522" s="239"/>
      <c r="K522" s="267"/>
      <c r="L522" s="268"/>
    </row>
    <row r="523" spans="1:12" s="283" customFormat="1" ht="12.75" x14ac:dyDescent="0.2">
      <c r="A523" s="93" t="s">
        <v>590</v>
      </c>
      <c r="B523" s="29" t="s">
        <v>19</v>
      </c>
      <c r="C523" s="288">
        <f>D523*1.15</f>
        <v>915.23600539999995</v>
      </c>
      <c r="D523" s="288">
        <f>G523*1.09</f>
        <v>795.85739599999999</v>
      </c>
      <c r="E523" s="292">
        <f>(D523-G523)/G523</f>
        <v>9.0000000000000135E-2</v>
      </c>
      <c r="F523" s="444">
        <f>G523*1.14</f>
        <v>832.36461599999984</v>
      </c>
      <c r="G523" s="445">
        <f>K523*1.055</f>
        <v>730.14439999999991</v>
      </c>
      <c r="H523" s="448">
        <v>5.4999999999999938E-2</v>
      </c>
      <c r="I523" s="259"/>
      <c r="J523" s="449">
        <v>788.88</v>
      </c>
      <c r="K523" s="450">
        <v>692.07999999999993</v>
      </c>
      <c r="L523" s="103">
        <v>5.4999999999999938E-2</v>
      </c>
    </row>
    <row r="524" spans="1:12" s="283" customFormat="1" ht="12.75" x14ac:dyDescent="0.2">
      <c r="A524" s="93" t="s">
        <v>592</v>
      </c>
      <c r="B524" s="29" t="s">
        <v>19</v>
      </c>
      <c r="C524" s="288">
        <f t="shared" ref="C524:C526" si="139">D524*1.15</f>
        <v>764.55690694999987</v>
      </c>
      <c r="D524" s="288">
        <f>G524*1.09</f>
        <v>664.83209299999999</v>
      </c>
      <c r="E524" s="292">
        <f t="shared" ref="E524:E526" si="140">(D524-G524)/G524</f>
        <v>9.0000000000000066E-2</v>
      </c>
      <c r="F524" s="444">
        <f>G524*1.14</f>
        <v>695.32897799999989</v>
      </c>
      <c r="G524" s="445">
        <f>K524*1.055</f>
        <v>609.93769999999995</v>
      </c>
      <c r="H524" s="448">
        <v>5.4999999999999938E-2</v>
      </c>
      <c r="I524" s="259"/>
      <c r="J524" s="449">
        <v>658.92</v>
      </c>
      <c r="K524" s="450">
        <v>578.14</v>
      </c>
      <c r="L524" s="103">
        <v>5.4999999999999938E-2</v>
      </c>
    </row>
    <row r="525" spans="1:12" s="283" customFormat="1" ht="12.75" x14ac:dyDescent="0.2">
      <c r="A525" s="93" t="s">
        <v>598</v>
      </c>
      <c r="B525" s="29" t="s">
        <v>19</v>
      </c>
      <c r="C525" s="288">
        <f t="shared" si="139"/>
        <v>609.69227798749989</v>
      </c>
      <c r="D525" s="288">
        <f>G525*1.09</f>
        <v>530.16719824999996</v>
      </c>
      <c r="E525" s="292">
        <f t="shared" si="140"/>
        <v>0.09</v>
      </c>
      <c r="F525" s="444">
        <f>G525*1.14</f>
        <v>554.48679449999986</v>
      </c>
      <c r="G525" s="445">
        <f>K525*1.055</f>
        <v>486.39192499999996</v>
      </c>
      <c r="H525" s="448">
        <v>5.4999999999999938E-2</v>
      </c>
      <c r="I525" s="259"/>
      <c r="J525" s="449">
        <v>525.54</v>
      </c>
      <c r="K525" s="450">
        <v>461.03499999999997</v>
      </c>
      <c r="L525" s="103">
        <v>5.4999999999999938E-2</v>
      </c>
    </row>
    <row r="526" spans="1:12" s="283" customFormat="1" ht="12.75" x14ac:dyDescent="0.2">
      <c r="A526" s="93" t="s">
        <v>596</v>
      </c>
      <c r="B526" s="29" t="s">
        <v>19</v>
      </c>
      <c r="C526" s="288">
        <f t="shared" si="139"/>
        <v>609.69227798749989</v>
      </c>
      <c r="D526" s="288">
        <f>G526*1.09</f>
        <v>530.16719824999996</v>
      </c>
      <c r="E526" s="292">
        <f t="shared" si="140"/>
        <v>0.09</v>
      </c>
      <c r="F526" s="444">
        <f>G526*1.14</f>
        <v>554.48679449999986</v>
      </c>
      <c r="G526" s="445">
        <f>K526*1.055</f>
        <v>486.39192499999996</v>
      </c>
      <c r="H526" s="448">
        <v>5.4999999999999938E-2</v>
      </c>
      <c r="I526" s="259"/>
      <c r="J526" s="449">
        <v>525.54</v>
      </c>
      <c r="K526" s="450">
        <v>461.03499999999997</v>
      </c>
      <c r="L526" s="103">
        <v>5.4999999999999938E-2</v>
      </c>
    </row>
    <row r="527" spans="1:12" s="283" customFormat="1" ht="12.75" x14ac:dyDescent="0.2">
      <c r="A527" s="112" t="s">
        <v>599</v>
      </c>
      <c r="B527" s="29"/>
      <c r="C527" s="285"/>
      <c r="D527" s="285"/>
      <c r="E527" s="292"/>
      <c r="F527" s="444"/>
      <c r="G527" s="445"/>
      <c r="H527" s="448"/>
      <c r="I527" s="259"/>
      <c r="J527" s="239"/>
      <c r="K527" s="267"/>
      <c r="L527" s="268"/>
    </row>
    <row r="528" spans="1:12" s="283" customFormat="1" ht="12.75" x14ac:dyDescent="0.2">
      <c r="A528" s="93" t="s">
        <v>600</v>
      </c>
      <c r="B528" s="29" t="s">
        <v>19</v>
      </c>
      <c r="C528" s="288">
        <f>D528*1.15</f>
        <v>3.9064951449999992</v>
      </c>
      <c r="D528" s="288">
        <f>G528*1.09</f>
        <v>3.3969522999999997</v>
      </c>
      <c r="E528" s="292">
        <f>(D528-G528)/G528</f>
        <v>9.0000000000000038E-2</v>
      </c>
      <c r="F528" s="444">
        <f>G528*1.14</f>
        <v>3.5527757999999992</v>
      </c>
      <c r="G528" s="445">
        <f>K528*1.055</f>
        <v>3.1164699999999996</v>
      </c>
      <c r="H528" s="448">
        <v>5.4999999999999938E-2</v>
      </c>
      <c r="I528" s="259"/>
      <c r="J528" s="449">
        <v>3.36</v>
      </c>
      <c r="K528" s="450">
        <v>2.9539999999999997</v>
      </c>
      <c r="L528" s="103">
        <v>5.4999999999999938E-2</v>
      </c>
    </row>
    <row r="529" spans="1:12" s="283" customFormat="1" ht="12.75" x14ac:dyDescent="0.2">
      <c r="A529" s="93" t="s">
        <v>601</v>
      </c>
      <c r="B529" s="29" t="s">
        <v>19</v>
      </c>
      <c r="C529" s="288">
        <f t="shared" ref="C529:C532" si="141">D529*1.15</f>
        <v>3.9064951449999992</v>
      </c>
      <c r="D529" s="288">
        <f>G529*1.09</f>
        <v>3.3969522999999997</v>
      </c>
      <c r="E529" s="292">
        <f t="shared" ref="E529:E532" si="142">(D529-G529)/G529</f>
        <v>9.0000000000000038E-2</v>
      </c>
      <c r="F529" s="444">
        <f>G529*1.14</f>
        <v>3.5527757999999992</v>
      </c>
      <c r="G529" s="445">
        <f>K529*1.055</f>
        <v>3.1164699999999996</v>
      </c>
      <c r="H529" s="448">
        <v>5.4999999999999938E-2</v>
      </c>
      <c r="I529" s="259"/>
      <c r="J529" s="449">
        <v>3.36</v>
      </c>
      <c r="K529" s="450">
        <v>2.9539999999999997</v>
      </c>
      <c r="L529" s="103">
        <v>5.4999999999999938E-2</v>
      </c>
    </row>
    <row r="530" spans="1:12" s="283" customFormat="1" ht="12.75" x14ac:dyDescent="0.2">
      <c r="A530" s="93" t="s">
        <v>602</v>
      </c>
      <c r="B530" s="29" t="s">
        <v>19</v>
      </c>
      <c r="C530" s="288">
        <f t="shared" si="141"/>
        <v>3.9064951449999992</v>
      </c>
      <c r="D530" s="288">
        <f>G530*1.09</f>
        <v>3.3969522999999997</v>
      </c>
      <c r="E530" s="292">
        <f t="shared" si="142"/>
        <v>9.0000000000000038E-2</v>
      </c>
      <c r="F530" s="444">
        <f>G530*1.14</f>
        <v>3.5527757999999992</v>
      </c>
      <c r="G530" s="445">
        <f>K530*1.055</f>
        <v>3.1164699999999996</v>
      </c>
      <c r="H530" s="448">
        <v>5.4999999999999938E-2</v>
      </c>
      <c r="I530" s="259"/>
      <c r="J530" s="449">
        <v>3.36</v>
      </c>
      <c r="K530" s="450">
        <v>2.9539999999999997</v>
      </c>
      <c r="L530" s="103">
        <v>5.4999999999999938E-2</v>
      </c>
    </row>
    <row r="531" spans="1:12" s="283" customFormat="1" ht="12.75" x14ac:dyDescent="0.2">
      <c r="A531" s="93" t="s">
        <v>603</v>
      </c>
      <c r="B531" s="29" t="s">
        <v>19</v>
      </c>
      <c r="C531" s="288">
        <f t="shared" si="141"/>
        <v>432.50481962499993</v>
      </c>
      <c r="D531" s="288">
        <f>G531*1.09</f>
        <v>376.09114749999998</v>
      </c>
      <c r="E531" s="292">
        <f t="shared" si="142"/>
        <v>9.0000000000000066E-2</v>
      </c>
      <c r="F531" s="444">
        <f>G531*1.14</f>
        <v>393.34303499999993</v>
      </c>
      <c r="G531" s="445">
        <f>K531*1.055</f>
        <v>345.03774999999996</v>
      </c>
      <c r="H531" s="448">
        <v>5.4999999999999938E-2</v>
      </c>
      <c r="I531" s="259"/>
      <c r="J531" s="449">
        <v>372.78</v>
      </c>
      <c r="K531" s="450">
        <v>327.04999999999995</v>
      </c>
      <c r="L531" s="103">
        <v>5.4999999999999938E-2</v>
      </c>
    </row>
    <row r="532" spans="1:12" s="283" customFormat="1" ht="12.75" x14ac:dyDescent="0.2">
      <c r="A532" s="93" t="s">
        <v>604</v>
      </c>
      <c r="B532" s="29" t="s">
        <v>19</v>
      </c>
      <c r="C532" s="288">
        <f t="shared" si="141"/>
        <v>432.50481962499993</v>
      </c>
      <c r="D532" s="288">
        <f>G532*1.09</f>
        <v>376.09114749999998</v>
      </c>
      <c r="E532" s="292">
        <f t="shared" si="142"/>
        <v>9.0000000000000066E-2</v>
      </c>
      <c r="F532" s="444">
        <f>G532*1.14</f>
        <v>393.34303499999993</v>
      </c>
      <c r="G532" s="445">
        <f>K532*1.055</f>
        <v>345.03774999999996</v>
      </c>
      <c r="H532" s="448">
        <v>5.4999999999999938E-2</v>
      </c>
      <c r="I532" s="259"/>
      <c r="J532" s="449">
        <v>372.78</v>
      </c>
      <c r="K532" s="450">
        <v>327.04999999999995</v>
      </c>
      <c r="L532" s="103">
        <v>5.4999999999999938E-2</v>
      </c>
    </row>
    <row r="533" spans="1:12" s="283" customFormat="1" ht="12.75" x14ac:dyDescent="0.2">
      <c r="A533" s="93" t="s">
        <v>605</v>
      </c>
      <c r="B533" s="29"/>
      <c r="C533" s="285"/>
      <c r="D533" s="285"/>
      <c r="E533" s="292"/>
      <c r="F533" s="444"/>
      <c r="G533" s="445"/>
      <c r="H533" s="448"/>
      <c r="I533" s="259"/>
      <c r="J533" s="449"/>
      <c r="K533" s="450"/>
      <c r="L533" s="103"/>
    </row>
    <row r="534" spans="1:12" s="283" customFormat="1" ht="12.75" x14ac:dyDescent="0.2">
      <c r="A534" s="93" t="s">
        <v>606</v>
      </c>
      <c r="B534" s="29" t="s">
        <v>45</v>
      </c>
      <c r="C534" s="288">
        <f>D534*1</f>
        <v>1532.26812675</v>
      </c>
      <c r="D534" s="288">
        <f>G534*1.09</f>
        <v>1532.26812675</v>
      </c>
      <c r="E534" s="292">
        <f>(D534-G534)/G534</f>
        <v>9.0000000000000135E-2</v>
      </c>
      <c r="F534" s="444">
        <f>G534*1.14</f>
        <v>1602.5556554999996</v>
      </c>
      <c r="G534" s="445">
        <f>K534*1.055</f>
        <v>1405.7505749999998</v>
      </c>
      <c r="H534" s="448">
        <v>5.4999999999999938E-2</v>
      </c>
      <c r="I534" s="259"/>
      <c r="J534" s="449">
        <v>1332</v>
      </c>
      <c r="K534" s="450">
        <v>1332.4649999999999</v>
      </c>
      <c r="L534" s="103">
        <v>5.4999999999999938E-2</v>
      </c>
    </row>
    <row r="535" spans="1:12" s="283" customFormat="1" ht="12.75" x14ac:dyDescent="0.2">
      <c r="A535" s="83" t="s">
        <v>607</v>
      </c>
      <c r="B535" s="29" t="s">
        <v>19</v>
      </c>
      <c r="C535" s="288">
        <f>D535*1.15</f>
        <v>651.54758311249986</v>
      </c>
      <c r="D535" s="288">
        <f>G535*1.09</f>
        <v>566.56311574999995</v>
      </c>
      <c r="E535" s="292">
        <f>(D535-G535)/G535</f>
        <v>9.0000000000000066E-2</v>
      </c>
      <c r="F535" s="444">
        <f>G535*1.14</f>
        <v>592.5522494999999</v>
      </c>
      <c r="G535" s="445">
        <f>K535*1.055</f>
        <v>519.78267499999993</v>
      </c>
      <c r="H535" s="448">
        <v>5.4999999999999938E-2</v>
      </c>
      <c r="I535" s="259"/>
      <c r="J535" s="449">
        <v>562.02</v>
      </c>
      <c r="K535" s="450">
        <v>492.68499999999995</v>
      </c>
      <c r="L535" s="103">
        <v>5.4999999999999938E-2</v>
      </c>
    </row>
    <row r="536" spans="1:12" s="283" customFormat="1" ht="12.75" x14ac:dyDescent="0.2">
      <c r="A536" s="83"/>
      <c r="B536" s="29"/>
      <c r="C536" s="285"/>
      <c r="D536" s="285"/>
      <c r="E536" s="292"/>
      <c r="F536" s="444"/>
      <c r="G536" s="445"/>
      <c r="H536" s="62"/>
      <c r="I536" s="259"/>
      <c r="J536" s="239"/>
      <c r="K536" s="267"/>
      <c r="L536" s="268"/>
    </row>
    <row r="537" spans="1:12" s="283" customFormat="1" ht="12.75" x14ac:dyDescent="0.2">
      <c r="A537" s="112" t="s">
        <v>608</v>
      </c>
      <c r="B537" s="29"/>
      <c r="C537" s="285"/>
      <c r="D537" s="285"/>
      <c r="E537" s="292"/>
      <c r="F537" s="444"/>
      <c r="G537" s="445"/>
      <c r="H537" s="446"/>
      <c r="I537" s="259"/>
      <c r="J537" s="239"/>
      <c r="K537" s="267"/>
      <c r="L537" s="268"/>
    </row>
    <row r="538" spans="1:12" s="283" customFormat="1" ht="12.75" x14ac:dyDescent="0.2">
      <c r="A538" s="93" t="s">
        <v>609</v>
      </c>
      <c r="B538" s="29" t="s">
        <v>19</v>
      </c>
      <c r="C538" s="288">
        <f>D538*1.15</f>
        <v>1068.7054575249999</v>
      </c>
      <c r="D538" s="288">
        <f t="shared" ref="D538:D549" si="143">G538*1.09</f>
        <v>929.30909350000002</v>
      </c>
      <c r="E538" s="292">
        <f>(D538-G538)/G538</f>
        <v>9.0000000000000066E-2</v>
      </c>
      <c r="F538" s="444">
        <f t="shared" ref="F538:F548" si="144">G538*1.14</f>
        <v>971.93795099999988</v>
      </c>
      <c r="G538" s="445">
        <f t="shared" ref="G538:G549" si="145">K538*1.055</f>
        <v>852.57714999999996</v>
      </c>
      <c r="H538" s="448">
        <v>5.4999999999999938E-2</v>
      </c>
      <c r="I538" s="259"/>
      <c r="J538" s="449">
        <v>921.12</v>
      </c>
      <c r="K538" s="450">
        <v>808.13</v>
      </c>
      <c r="L538" s="103">
        <v>5.4999999999999938E-2</v>
      </c>
    </row>
    <row r="539" spans="1:12" s="283" customFormat="1" ht="12.75" x14ac:dyDescent="0.2">
      <c r="A539" s="93" t="s">
        <v>610</v>
      </c>
      <c r="B539" s="29" t="s">
        <v>19</v>
      </c>
      <c r="C539" s="288">
        <f t="shared" ref="C539:C547" si="146">D539*1.15</f>
        <v>609.69227798749989</v>
      </c>
      <c r="D539" s="288">
        <f t="shared" si="143"/>
        <v>530.16719824999996</v>
      </c>
      <c r="E539" s="292">
        <f t="shared" ref="E539:E549" si="147">(D539-G539)/G539</f>
        <v>0.09</v>
      </c>
      <c r="F539" s="444">
        <f t="shared" si="144"/>
        <v>554.48679449999986</v>
      </c>
      <c r="G539" s="445">
        <f t="shared" si="145"/>
        <v>486.39192499999996</v>
      </c>
      <c r="H539" s="448">
        <v>5.4999999999999938E-2</v>
      </c>
      <c r="I539" s="259"/>
      <c r="J539" s="449">
        <v>525.54</v>
      </c>
      <c r="K539" s="450">
        <v>461.03499999999997</v>
      </c>
      <c r="L539" s="103">
        <v>5.4999999999999938E-2</v>
      </c>
    </row>
    <row r="540" spans="1:12" s="283" customFormat="1" ht="12.75" x14ac:dyDescent="0.2">
      <c r="A540" s="93" t="s">
        <v>611</v>
      </c>
      <c r="B540" s="29" t="s">
        <v>19</v>
      </c>
      <c r="C540" s="288">
        <f t="shared" si="146"/>
        <v>1068.7054575249999</v>
      </c>
      <c r="D540" s="288">
        <f t="shared" si="143"/>
        <v>929.30909350000002</v>
      </c>
      <c r="E540" s="292">
        <f t="shared" si="147"/>
        <v>9.0000000000000066E-2</v>
      </c>
      <c r="F540" s="444">
        <f t="shared" si="144"/>
        <v>971.93795099999988</v>
      </c>
      <c r="G540" s="445">
        <f t="shared" si="145"/>
        <v>852.57714999999996</v>
      </c>
      <c r="H540" s="448">
        <v>5.4999999999999938E-2</v>
      </c>
      <c r="I540" s="259"/>
      <c r="J540" s="449">
        <v>921.12</v>
      </c>
      <c r="K540" s="450">
        <v>808.13</v>
      </c>
      <c r="L540" s="103">
        <v>5.4999999999999938E-2</v>
      </c>
    </row>
    <row r="541" spans="1:12" s="283" customFormat="1" ht="12.75" x14ac:dyDescent="0.2">
      <c r="A541" s="93" t="s">
        <v>612</v>
      </c>
      <c r="B541" s="29" t="s">
        <v>19</v>
      </c>
      <c r="C541" s="288">
        <f t="shared" si="146"/>
        <v>181.37298887500003</v>
      </c>
      <c r="D541" s="288">
        <f t="shared" si="143"/>
        <v>157.71564250000003</v>
      </c>
      <c r="E541" s="292">
        <f t="shared" si="147"/>
        <v>9.0000000000000163E-2</v>
      </c>
      <c r="F541" s="444">
        <f t="shared" si="144"/>
        <v>164.95030499999999</v>
      </c>
      <c r="G541" s="445">
        <f t="shared" si="145"/>
        <v>144.69325000000001</v>
      </c>
      <c r="H541" s="448">
        <v>5.4999999999999938E-2</v>
      </c>
      <c r="I541" s="259"/>
      <c r="J541" s="449">
        <v>156.18</v>
      </c>
      <c r="K541" s="450">
        <v>137.15</v>
      </c>
      <c r="L541" s="103">
        <v>5.4999999999999938E-2</v>
      </c>
    </row>
    <row r="542" spans="1:12" s="283" customFormat="1" ht="12.75" x14ac:dyDescent="0.2">
      <c r="A542" s="93" t="s">
        <v>613</v>
      </c>
      <c r="B542" s="29" t="s">
        <v>19</v>
      </c>
      <c r="C542" s="288">
        <f t="shared" si="146"/>
        <v>181.37298887500003</v>
      </c>
      <c r="D542" s="288">
        <f t="shared" si="143"/>
        <v>157.71564250000003</v>
      </c>
      <c r="E542" s="292">
        <f t="shared" si="147"/>
        <v>9.0000000000000163E-2</v>
      </c>
      <c r="F542" s="444">
        <f t="shared" si="144"/>
        <v>164.95030499999999</v>
      </c>
      <c r="G542" s="445">
        <f t="shared" si="145"/>
        <v>144.69325000000001</v>
      </c>
      <c r="H542" s="448">
        <v>5.4999999999999938E-2</v>
      </c>
      <c r="I542" s="259"/>
      <c r="J542" s="449">
        <v>156.18</v>
      </c>
      <c r="K542" s="450">
        <v>137.15</v>
      </c>
      <c r="L542" s="103">
        <v>5.4999999999999938E-2</v>
      </c>
    </row>
    <row r="543" spans="1:12" s="283" customFormat="1" ht="12.75" x14ac:dyDescent="0.2">
      <c r="A543" s="93" t="s">
        <v>614</v>
      </c>
      <c r="B543" s="29" t="s">
        <v>19</v>
      </c>
      <c r="C543" s="288">
        <f t="shared" si="146"/>
        <v>364.1411545874999</v>
      </c>
      <c r="D543" s="288">
        <f t="shared" si="143"/>
        <v>316.64448224999995</v>
      </c>
      <c r="E543" s="292">
        <f t="shared" si="147"/>
        <v>9.0000000000000024E-2</v>
      </c>
      <c r="F543" s="444">
        <f t="shared" si="144"/>
        <v>331.16945849999991</v>
      </c>
      <c r="G543" s="445">
        <f t="shared" si="145"/>
        <v>290.49952499999995</v>
      </c>
      <c r="H543" s="448">
        <v>5.4999999999999938E-2</v>
      </c>
      <c r="I543" s="259"/>
      <c r="J543" s="449">
        <v>385</v>
      </c>
      <c r="K543" s="450">
        <v>275.35499999999996</v>
      </c>
      <c r="L543" s="103">
        <v>5.4999999999999938E-2</v>
      </c>
    </row>
    <row r="544" spans="1:12" s="283" customFormat="1" ht="12.75" x14ac:dyDescent="0.2">
      <c r="A544" s="93" t="s">
        <v>615</v>
      </c>
      <c r="B544" s="29" t="s">
        <v>19</v>
      </c>
      <c r="C544" s="288">
        <f t="shared" si="146"/>
        <v>609.69227798749989</v>
      </c>
      <c r="D544" s="288">
        <f t="shared" si="143"/>
        <v>530.16719824999996</v>
      </c>
      <c r="E544" s="292">
        <f t="shared" si="147"/>
        <v>0.09</v>
      </c>
      <c r="F544" s="444">
        <f t="shared" si="144"/>
        <v>554.48679449999986</v>
      </c>
      <c r="G544" s="445">
        <f t="shared" si="145"/>
        <v>486.39192499999996</v>
      </c>
      <c r="H544" s="448">
        <v>5.4999999999999938E-2</v>
      </c>
      <c r="I544" s="259"/>
      <c r="J544" s="449">
        <v>525.54</v>
      </c>
      <c r="K544" s="450">
        <v>461.03499999999997</v>
      </c>
      <c r="L544" s="103">
        <v>5.4999999999999938E-2</v>
      </c>
    </row>
    <row r="545" spans="1:12" s="283" customFormat="1" ht="12.75" x14ac:dyDescent="0.2">
      <c r="A545" s="93" t="s">
        <v>616</v>
      </c>
      <c r="B545" s="29" t="s">
        <v>19</v>
      </c>
      <c r="C545" s="288">
        <f t="shared" si="146"/>
        <v>181.37298887500003</v>
      </c>
      <c r="D545" s="288">
        <f t="shared" si="143"/>
        <v>157.71564250000003</v>
      </c>
      <c r="E545" s="292">
        <f t="shared" si="147"/>
        <v>9.0000000000000163E-2</v>
      </c>
      <c r="F545" s="444">
        <f t="shared" si="144"/>
        <v>164.95030499999999</v>
      </c>
      <c r="G545" s="445">
        <f t="shared" si="145"/>
        <v>144.69325000000001</v>
      </c>
      <c r="H545" s="448">
        <v>5.4999999999999938E-2</v>
      </c>
      <c r="I545" s="259"/>
      <c r="J545" s="449">
        <v>156.18</v>
      </c>
      <c r="K545" s="450">
        <v>137.15</v>
      </c>
      <c r="L545" s="103">
        <v>5.4999999999999938E-2</v>
      </c>
    </row>
    <row r="546" spans="1:12" s="283" customFormat="1" ht="12.75" x14ac:dyDescent="0.2">
      <c r="A546" s="93" t="s">
        <v>595</v>
      </c>
      <c r="B546" s="29" t="s">
        <v>19</v>
      </c>
      <c r="C546" s="288">
        <f t="shared" si="146"/>
        <v>609.69227798749989</v>
      </c>
      <c r="D546" s="288">
        <f t="shared" si="143"/>
        <v>530.16719824999996</v>
      </c>
      <c r="E546" s="292">
        <f t="shared" si="147"/>
        <v>0.09</v>
      </c>
      <c r="F546" s="444">
        <f t="shared" si="144"/>
        <v>554.48679449999986</v>
      </c>
      <c r="G546" s="445">
        <f t="shared" si="145"/>
        <v>486.39192499999996</v>
      </c>
      <c r="H546" s="448">
        <v>5.4999999999999938E-2</v>
      </c>
      <c r="I546" s="259"/>
      <c r="J546" s="449">
        <v>525.54</v>
      </c>
      <c r="K546" s="450">
        <v>461.03499999999997</v>
      </c>
      <c r="L546" s="103">
        <v>5.4999999999999938E-2</v>
      </c>
    </row>
    <row r="547" spans="1:12" s="283" customFormat="1" ht="12.75" x14ac:dyDescent="0.2">
      <c r="A547" s="93" t="s">
        <v>596</v>
      </c>
      <c r="B547" s="29" t="s">
        <v>19</v>
      </c>
      <c r="C547" s="288">
        <f t="shared" si="146"/>
        <v>258.66578567250002</v>
      </c>
      <c r="D547" s="288">
        <f t="shared" si="143"/>
        <v>224.92677015000004</v>
      </c>
      <c r="E547" s="292">
        <f t="shared" si="147"/>
        <v>9.0000000000000135E-2</v>
      </c>
      <c r="F547" s="444">
        <f t="shared" si="144"/>
        <v>235.24451189999999</v>
      </c>
      <c r="G547" s="445">
        <f t="shared" si="145"/>
        <v>206.35483500000001</v>
      </c>
      <c r="H547" s="448">
        <v>5.4999999999999938E-2</v>
      </c>
      <c r="I547" s="259"/>
      <c r="J547" s="449">
        <v>223.44</v>
      </c>
      <c r="K547" s="450">
        <v>195.59700000000001</v>
      </c>
      <c r="L547" s="103">
        <v>5.4999999999999938E-2</v>
      </c>
    </row>
    <row r="548" spans="1:12" s="283" customFormat="1" ht="12.75" x14ac:dyDescent="0.2">
      <c r="A548" s="93" t="s">
        <v>617</v>
      </c>
      <c r="B548" s="29" t="s">
        <v>45</v>
      </c>
      <c r="C548" s="288">
        <f>D548*1</f>
        <v>801.92338224999992</v>
      </c>
      <c r="D548" s="288">
        <f t="shared" si="143"/>
        <v>801.92338224999992</v>
      </c>
      <c r="E548" s="292">
        <f t="shared" si="147"/>
        <v>9.000000000000008E-2</v>
      </c>
      <c r="F548" s="444">
        <f t="shared" si="144"/>
        <v>838.70885849999979</v>
      </c>
      <c r="G548" s="445">
        <f t="shared" si="145"/>
        <v>735.70952499999987</v>
      </c>
      <c r="H548" s="448">
        <v>5.4999999999999938E-2</v>
      </c>
      <c r="I548" s="259"/>
      <c r="J548" s="449">
        <v>697</v>
      </c>
      <c r="K548" s="450">
        <v>697.3549999999999</v>
      </c>
      <c r="L548" s="103">
        <v>5.4999999999999938E-2</v>
      </c>
    </row>
    <row r="549" spans="1:12" s="283" customFormat="1" ht="12.75" x14ac:dyDescent="0.2">
      <c r="A549" s="93" t="s">
        <v>618</v>
      </c>
      <c r="B549" s="29" t="s">
        <v>45</v>
      </c>
      <c r="C549" s="288">
        <f>D549*1</f>
        <v>401.56828975000002</v>
      </c>
      <c r="D549" s="288">
        <f t="shared" si="143"/>
        <v>401.56828975000002</v>
      </c>
      <c r="E549" s="292">
        <f t="shared" si="147"/>
        <v>9.000000000000008E-2</v>
      </c>
      <c r="F549" s="444">
        <f>G549*1.14</f>
        <v>419.98885349999995</v>
      </c>
      <c r="G549" s="445">
        <f t="shared" si="145"/>
        <v>368.41127499999999</v>
      </c>
      <c r="H549" s="448">
        <v>5.4999999999999938E-2</v>
      </c>
      <c r="I549" s="259"/>
      <c r="J549" s="449">
        <v>349</v>
      </c>
      <c r="K549" s="450">
        <v>349.20499999999998</v>
      </c>
      <c r="L549" s="103">
        <v>5.4999999999999938E-2</v>
      </c>
    </row>
    <row r="550" spans="1:12" s="283" customFormat="1" ht="12.75" x14ac:dyDescent="0.2">
      <c r="A550" s="451"/>
      <c r="B550" s="452"/>
      <c r="C550" s="453"/>
      <c r="D550" s="453"/>
      <c r="E550" s="454"/>
      <c r="F550" s="455"/>
      <c r="G550" s="456"/>
      <c r="H550" s="457"/>
      <c r="I550" s="259"/>
      <c r="J550" s="458"/>
      <c r="K550" s="459"/>
      <c r="L550" s="460"/>
    </row>
    <row r="551" spans="1:12" s="285" customFormat="1" ht="12.75" x14ac:dyDescent="0.2">
      <c r="A551" s="461"/>
      <c r="B551" s="461"/>
      <c r="C551" s="461"/>
      <c r="D551" s="461"/>
      <c r="E551" s="462"/>
      <c r="F551" s="461"/>
      <c r="G551" s="461"/>
      <c r="H551" s="461"/>
      <c r="I551" s="259"/>
      <c r="J551" s="239"/>
      <c r="K551" s="267"/>
      <c r="L551" s="268"/>
    </row>
    <row r="552" spans="1:12" s="283" customFormat="1" ht="12.75" x14ac:dyDescent="0.2">
      <c r="A552" s="463"/>
      <c r="B552" s="463"/>
      <c r="C552" s="1020" t="s">
        <v>664</v>
      </c>
      <c r="D552" s="1020"/>
      <c r="E552" s="1020"/>
      <c r="F552" s="1020" t="s">
        <v>4</v>
      </c>
      <c r="G552" s="1020"/>
      <c r="H552" s="1021"/>
      <c r="I552" s="272"/>
      <c r="J552" s="1027" t="s">
        <v>6</v>
      </c>
      <c r="K552" s="1028"/>
      <c r="L552" s="1028"/>
    </row>
    <row r="553" spans="1:12" s="283" customFormat="1" ht="12.75" x14ac:dyDescent="0.2">
      <c r="A553" s="13"/>
      <c r="B553" s="13"/>
      <c r="C553" s="1017" t="s">
        <v>7</v>
      </c>
      <c r="D553" s="1017"/>
      <c r="E553" s="1017"/>
      <c r="F553" s="1017" t="s">
        <v>8</v>
      </c>
      <c r="G553" s="1017"/>
      <c r="H553" s="999"/>
      <c r="I553" s="272"/>
      <c r="J553" s="1016" t="s">
        <v>8</v>
      </c>
      <c r="K553" s="1014"/>
      <c r="L553" s="1014"/>
    </row>
    <row r="554" spans="1:12" s="283" customFormat="1" ht="12.75" x14ac:dyDescent="0.2">
      <c r="A554" s="13"/>
      <c r="B554" s="13"/>
      <c r="C554" s="273" t="s">
        <v>9</v>
      </c>
      <c r="D554" s="274" t="s">
        <v>10</v>
      </c>
      <c r="E554" s="464" t="s">
        <v>11</v>
      </c>
      <c r="F554" s="273" t="s">
        <v>9</v>
      </c>
      <c r="G554" s="274" t="s">
        <v>10</v>
      </c>
      <c r="H554" s="441" t="s">
        <v>11</v>
      </c>
      <c r="I554" s="272"/>
      <c r="J554" s="276" t="s">
        <v>9</v>
      </c>
      <c r="K554" s="279" t="s">
        <v>10</v>
      </c>
      <c r="L554" s="442" t="s">
        <v>11</v>
      </c>
    </row>
    <row r="555" spans="1:12" s="283" customFormat="1" x14ac:dyDescent="0.25">
      <c r="A555" s="465"/>
      <c r="B555" s="13"/>
      <c r="C555" s="992" t="s">
        <v>665</v>
      </c>
      <c r="D555" s="993"/>
      <c r="E555" s="1030"/>
      <c r="F555" s="992" t="s">
        <v>12</v>
      </c>
      <c r="G555" s="993"/>
      <c r="H555" s="1023"/>
      <c r="I555" s="272"/>
      <c r="J555" s="993" t="s">
        <v>14</v>
      </c>
      <c r="K555" s="1008"/>
      <c r="L555" s="442"/>
    </row>
    <row r="556" spans="1:12" s="283" customFormat="1" ht="12.75" x14ac:dyDescent="0.2">
      <c r="A556" s="112" t="s">
        <v>619</v>
      </c>
      <c r="B556" s="29"/>
      <c r="C556" s="285"/>
      <c r="D556" s="285"/>
      <c r="E556" s="292"/>
      <c r="F556" s="444"/>
      <c r="G556" s="445"/>
      <c r="H556" s="446"/>
      <c r="I556" s="259"/>
      <c r="J556" s="239"/>
      <c r="K556" s="267"/>
      <c r="L556" s="268"/>
    </row>
    <row r="557" spans="1:12" s="283" customFormat="1" ht="12.75" x14ac:dyDescent="0.2">
      <c r="A557" s="93" t="s">
        <v>620</v>
      </c>
      <c r="B557" s="29"/>
      <c r="C557" s="285"/>
      <c r="D557" s="285"/>
      <c r="E557" s="292"/>
      <c r="F557" s="444"/>
      <c r="G557" s="445"/>
      <c r="H557" s="446"/>
      <c r="I557" s="259"/>
      <c r="J557" s="239"/>
      <c r="K557" s="267"/>
      <c r="L557" s="268"/>
    </row>
    <row r="558" spans="1:12" s="283" customFormat="1" ht="12.75" x14ac:dyDescent="0.2">
      <c r="A558" s="93" t="s">
        <v>609</v>
      </c>
      <c r="B558" s="29" t="s">
        <v>19</v>
      </c>
      <c r="C558" s="288">
        <f>D558*1.15</f>
        <v>1068.5335399999999</v>
      </c>
      <c r="D558" s="288">
        <f t="shared" ref="D558:D573" si="148">G558*1.09</f>
        <v>929.15959999999995</v>
      </c>
      <c r="E558" s="292">
        <f>(D558-G558)/G558</f>
        <v>9.0000000000000024E-2</v>
      </c>
      <c r="F558" s="444">
        <f t="shared" ref="F558:F572" si="149">G558*1.14</f>
        <v>971.7815999999998</v>
      </c>
      <c r="G558" s="445">
        <f t="shared" ref="G558:G573" si="150">K558*1.055</f>
        <v>852.43999999999994</v>
      </c>
      <c r="H558" s="448">
        <v>5.5E-2</v>
      </c>
      <c r="I558" s="259"/>
      <c r="J558" s="449">
        <v>921.12</v>
      </c>
      <c r="K558" s="450">
        <v>808</v>
      </c>
      <c r="L558" s="103">
        <v>5.5E-2</v>
      </c>
    </row>
    <row r="559" spans="1:12" s="283" customFormat="1" ht="12.75" x14ac:dyDescent="0.2">
      <c r="A559" s="93" t="s">
        <v>621</v>
      </c>
      <c r="B559" s="29" t="s">
        <v>19</v>
      </c>
      <c r="C559" s="288">
        <f t="shared" ref="C559:C571" si="151">D559*1.15</f>
        <v>1219.2919849999998</v>
      </c>
      <c r="D559" s="288">
        <f t="shared" si="148"/>
        <v>1060.2538999999999</v>
      </c>
      <c r="E559" s="292">
        <f t="shared" ref="E559:E573" si="152">(D559-G559)/G559</f>
        <v>9.0000000000000011E-2</v>
      </c>
      <c r="F559" s="444">
        <f t="shared" si="149"/>
        <v>1108.8893999999998</v>
      </c>
      <c r="G559" s="445">
        <f t="shared" si="150"/>
        <v>972.70999999999992</v>
      </c>
      <c r="H559" s="448">
        <v>5.5E-2</v>
      </c>
      <c r="I559" s="259"/>
      <c r="J559" s="449">
        <v>1051.08</v>
      </c>
      <c r="K559" s="450">
        <v>922</v>
      </c>
      <c r="L559" s="103">
        <v>5.5E-2</v>
      </c>
    </row>
    <row r="560" spans="1:12" s="283" customFormat="1" ht="12.75" x14ac:dyDescent="0.2">
      <c r="A560" s="93" t="s">
        <v>610</v>
      </c>
      <c r="B560" s="29" t="s">
        <v>19</v>
      </c>
      <c r="C560" s="288">
        <f t="shared" si="151"/>
        <v>273.74559749999997</v>
      </c>
      <c r="D560" s="288">
        <f t="shared" si="148"/>
        <v>238.03964999999999</v>
      </c>
      <c r="E560" s="292">
        <f t="shared" si="152"/>
        <v>9.0000000000000024E-2</v>
      </c>
      <c r="F560" s="444">
        <f t="shared" si="149"/>
        <v>248.95889999999997</v>
      </c>
      <c r="G560" s="445">
        <f t="shared" si="150"/>
        <v>218.38499999999999</v>
      </c>
      <c r="H560" s="448">
        <v>5.5E-2</v>
      </c>
      <c r="I560" s="259"/>
      <c r="J560" s="449">
        <v>235.98</v>
      </c>
      <c r="K560" s="450">
        <v>207</v>
      </c>
      <c r="L560" s="103">
        <v>5.5E-2</v>
      </c>
    </row>
    <row r="561" spans="1:12" s="283" customFormat="1" ht="12.75" x14ac:dyDescent="0.2">
      <c r="A561" s="93" t="s">
        <v>611</v>
      </c>
      <c r="B561" s="29" t="s">
        <v>19</v>
      </c>
      <c r="C561" s="288">
        <f t="shared" si="151"/>
        <v>764.37176499999998</v>
      </c>
      <c r="D561" s="288">
        <f t="shared" si="148"/>
        <v>664.67110000000002</v>
      </c>
      <c r="E561" s="292">
        <f t="shared" si="152"/>
        <v>9.0000000000000108E-2</v>
      </c>
      <c r="F561" s="444">
        <f t="shared" si="149"/>
        <v>695.16059999999993</v>
      </c>
      <c r="G561" s="445">
        <f t="shared" si="150"/>
        <v>609.79</v>
      </c>
      <c r="H561" s="448">
        <v>5.5E-2</v>
      </c>
      <c r="I561" s="259"/>
      <c r="J561" s="449">
        <v>658.92</v>
      </c>
      <c r="K561" s="450">
        <v>578</v>
      </c>
      <c r="L561" s="103">
        <v>5.5E-2</v>
      </c>
    </row>
    <row r="562" spans="1:12" s="283" customFormat="1" ht="12.75" x14ac:dyDescent="0.2">
      <c r="A562" s="93" t="s">
        <v>622</v>
      </c>
      <c r="B562" s="29" t="s">
        <v>19</v>
      </c>
      <c r="C562" s="288">
        <f t="shared" si="151"/>
        <v>153.40333000000001</v>
      </c>
      <c r="D562" s="288">
        <f t="shared" si="148"/>
        <v>133.39420000000001</v>
      </c>
      <c r="E562" s="292">
        <f t="shared" si="152"/>
        <v>9.0000000000000135E-2</v>
      </c>
      <c r="F562" s="444">
        <f t="shared" si="149"/>
        <v>139.51319999999998</v>
      </c>
      <c r="G562" s="445">
        <f t="shared" si="150"/>
        <v>122.38</v>
      </c>
      <c r="H562" s="448">
        <v>5.5E-2</v>
      </c>
      <c r="I562" s="259"/>
      <c r="J562" s="449">
        <v>132.24</v>
      </c>
      <c r="K562" s="450">
        <v>116</v>
      </c>
      <c r="L562" s="103">
        <v>5.5E-2</v>
      </c>
    </row>
    <row r="563" spans="1:12" s="283" customFormat="1" ht="12.75" x14ac:dyDescent="0.2">
      <c r="A563" s="93" t="s">
        <v>623</v>
      </c>
      <c r="B563" s="29" t="s">
        <v>19</v>
      </c>
      <c r="C563" s="288">
        <f t="shared" si="151"/>
        <v>211.59079999999997</v>
      </c>
      <c r="D563" s="288">
        <f t="shared" si="148"/>
        <v>183.99199999999999</v>
      </c>
      <c r="E563" s="292">
        <f t="shared" si="152"/>
        <v>9.0000000000000052E-2</v>
      </c>
      <c r="F563" s="444">
        <f t="shared" si="149"/>
        <v>192.43199999999996</v>
      </c>
      <c r="G563" s="445">
        <f t="shared" si="150"/>
        <v>168.79999999999998</v>
      </c>
      <c r="H563" s="448">
        <v>5.5E-2</v>
      </c>
      <c r="I563" s="259"/>
      <c r="J563" s="449">
        <v>182.4</v>
      </c>
      <c r="K563" s="450">
        <v>160</v>
      </c>
      <c r="L563" s="103">
        <v>5.5E-2</v>
      </c>
    </row>
    <row r="564" spans="1:12" s="283" customFormat="1" ht="12.75" x14ac:dyDescent="0.2">
      <c r="A564" s="93" t="s">
        <v>614</v>
      </c>
      <c r="B564" s="29" t="s">
        <v>19</v>
      </c>
      <c r="C564" s="288">
        <f t="shared" si="151"/>
        <v>363.67168750000002</v>
      </c>
      <c r="D564" s="288">
        <f t="shared" si="148"/>
        <v>316.23625000000004</v>
      </c>
      <c r="E564" s="292">
        <f t="shared" si="152"/>
        <v>9.0000000000000135E-2</v>
      </c>
      <c r="F564" s="444">
        <f t="shared" si="149"/>
        <v>330.74249999999995</v>
      </c>
      <c r="G564" s="445">
        <f t="shared" si="150"/>
        <v>290.125</v>
      </c>
      <c r="H564" s="448">
        <v>5.5E-2</v>
      </c>
      <c r="I564" s="259"/>
      <c r="J564" s="449">
        <v>313.5</v>
      </c>
      <c r="K564" s="450">
        <v>275</v>
      </c>
      <c r="L564" s="103">
        <v>5.5E-2</v>
      </c>
    </row>
    <row r="565" spans="1:12" s="283" customFormat="1" ht="12.75" x14ac:dyDescent="0.2">
      <c r="A565" s="93" t="s">
        <v>624</v>
      </c>
      <c r="B565" s="29" t="s">
        <v>19</v>
      </c>
      <c r="C565" s="288">
        <f t="shared" si="151"/>
        <v>764.37176499999998</v>
      </c>
      <c r="D565" s="288">
        <f t="shared" si="148"/>
        <v>664.67110000000002</v>
      </c>
      <c r="E565" s="292">
        <f t="shared" si="152"/>
        <v>9.0000000000000108E-2</v>
      </c>
      <c r="F565" s="444">
        <f t="shared" si="149"/>
        <v>695.16059999999993</v>
      </c>
      <c r="G565" s="445">
        <f t="shared" si="150"/>
        <v>609.79</v>
      </c>
      <c r="H565" s="448">
        <v>5.5E-2</v>
      </c>
      <c r="I565" s="259"/>
      <c r="J565" s="449">
        <v>658.92</v>
      </c>
      <c r="K565" s="450">
        <v>578</v>
      </c>
      <c r="L565" s="103">
        <v>5.5E-2</v>
      </c>
    </row>
    <row r="566" spans="1:12" s="283" customFormat="1" ht="12.75" x14ac:dyDescent="0.2">
      <c r="A566" s="93" t="s">
        <v>615</v>
      </c>
      <c r="B566" s="29" t="s">
        <v>19</v>
      </c>
      <c r="C566" s="288">
        <f t="shared" si="151"/>
        <v>609.64599249999992</v>
      </c>
      <c r="D566" s="288">
        <f t="shared" si="148"/>
        <v>530.12694999999997</v>
      </c>
      <c r="E566" s="292">
        <f t="shared" si="152"/>
        <v>9.0000000000000011E-2</v>
      </c>
      <c r="F566" s="444">
        <f t="shared" si="149"/>
        <v>554.4446999999999</v>
      </c>
      <c r="G566" s="445">
        <f t="shared" si="150"/>
        <v>486.35499999999996</v>
      </c>
      <c r="H566" s="448">
        <v>5.5E-2</v>
      </c>
      <c r="I566" s="259"/>
      <c r="J566" s="449">
        <v>525.54</v>
      </c>
      <c r="K566" s="450">
        <v>461</v>
      </c>
      <c r="L566" s="103">
        <v>5.5E-2</v>
      </c>
    </row>
    <row r="567" spans="1:12" s="283" customFormat="1" ht="12.75" x14ac:dyDescent="0.2">
      <c r="A567" s="93" t="s">
        <v>616</v>
      </c>
      <c r="B567" s="29" t="s">
        <v>19</v>
      </c>
      <c r="C567" s="288">
        <f t="shared" si="151"/>
        <v>181.17462249999997</v>
      </c>
      <c r="D567" s="288">
        <f t="shared" si="148"/>
        <v>157.54315</v>
      </c>
      <c r="E567" s="292">
        <f t="shared" si="152"/>
        <v>9.0000000000000011E-2</v>
      </c>
      <c r="F567" s="444">
        <f t="shared" si="149"/>
        <v>164.76989999999998</v>
      </c>
      <c r="G567" s="445">
        <f t="shared" si="150"/>
        <v>144.535</v>
      </c>
      <c r="H567" s="448">
        <v>5.5E-2</v>
      </c>
      <c r="I567" s="259"/>
      <c r="J567" s="449">
        <v>156.18</v>
      </c>
      <c r="K567" s="450">
        <v>137</v>
      </c>
      <c r="L567" s="103">
        <v>5.5E-2</v>
      </c>
    </row>
    <row r="568" spans="1:12" s="283" customFormat="1" ht="12.75" x14ac:dyDescent="0.2">
      <c r="A568" s="93" t="s">
        <v>625</v>
      </c>
      <c r="B568" s="29" t="s">
        <v>19</v>
      </c>
      <c r="C568" s="288">
        <f t="shared" si="151"/>
        <v>609.64599249999992</v>
      </c>
      <c r="D568" s="288">
        <f t="shared" si="148"/>
        <v>530.12694999999997</v>
      </c>
      <c r="E568" s="292">
        <f t="shared" si="152"/>
        <v>9.0000000000000011E-2</v>
      </c>
      <c r="F568" s="444">
        <f t="shared" si="149"/>
        <v>554.4446999999999</v>
      </c>
      <c r="G568" s="445">
        <f t="shared" si="150"/>
        <v>486.35499999999996</v>
      </c>
      <c r="H568" s="448">
        <v>5.5E-2</v>
      </c>
      <c r="I568" s="259"/>
      <c r="J568" s="449">
        <v>525.54</v>
      </c>
      <c r="K568" s="450">
        <v>461</v>
      </c>
      <c r="L568" s="103">
        <v>5.5E-2</v>
      </c>
    </row>
    <row r="569" spans="1:12" s="283" customFormat="1" ht="12.75" x14ac:dyDescent="0.2">
      <c r="A569" s="93" t="s">
        <v>611</v>
      </c>
      <c r="B569" s="29" t="s">
        <v>19</v>
      </c>
      <c r="C569" s="288">
        <f t="shared" si="151"/>
        <v>764.37176499999998</v>
      </c>
      <c r="D569" s="288">
        <f t="shared" si="148"/>
        <v>664.67110000000002</v>
      </c>
      <c r="E569" s="292">
        <f t="shared" si="152"/>
        <v>9.0000000000000108E-2</v>
      </c>
      <c r="F569" s="444">
        <f t="shared" si="149"/>
        <v>695.16059999999993</v>
      </c>
      <c r="G569" s="445">
        <f t="shared" si="150"/>
        <v>609.79</v>
      </c>
      <c r="H569" s="448">
        <v>5.5E-2</v>
      </c>
      <c r="I569" s="259"/>
      <c r="J569" s="449">
        <v>658.92</v>
      </c>
      <c r="K569" s="450">
        <v>578</v>
      </c>
      <c r="L569" s="103">
        <v>5.5E-2</v>
      </c>
    </row>
    <row r="570" spans="1:12" s="283" customFormat="1" ht="12.75" x14ac:dyDescent="0.2">
      <c r="A570" s="93" t="s">
        <v>595</v>
      </c>
      <c r="B570" s="29" t="s">
        <v>19</v>
      </c>
      <c r="C570" s="288">
        <f t="shared" si="151"/>
        <v>609.64599249999992</v>
      </c>
      <c r="D570" s="288">
        <f t="shared" si="148"/>
        <v>530.12694999999997</v>
      </c>
      <c r="E570" s="292">
        <f t="shared" si="152"/>
        <v>9.0000000000000011E-2</v>
      </c>
      <c r="F570" s="444">
        <f t="shared" si="149"/>
        <v>554.4446999999999</v>
      </c>
      <c r="G570" s="445">
        <f t="shared" si="150"/>
        <v>486.35499999999996</v>
      </c>
      <c r="H570" s="448">
        <v>5.5E-2</v>
      </c>
      <c r="I570" s="259"/>
      <c r="J570" s="449">
        <v>525.54</v>
      </c>
      <c r="K570" s="450">
        <v>461</v>
      </c>
      <c r="L570" s="103">
        <v>5.5E-2</v>
      </c>
    </row>
    <row r="571" spans="1:12" s="283" customFormat="1" ht="12.75" x14ac:dyDescent="0.2">
      <c r="A571" s="93" t="s">
        <v>596</v>
      </c>
      <c r="B571" s="29" t="s">
        <v>19</v>
      </c>
      <c r="C571" s="288">
        <f t="shared" si="151"/>
        <v>1527.4210874999999</v>
      </c>
      <c r="D571" s="288">
        <f t="shared" si="148"/>
        <v>1328.1922500000001</v>
      </c>
      <c r="E571" s="292">
        <f t="shared" si="152"/>
        <v>9.0000000000000163E-2</v>
      </c>
      <c r="F571" s="444">
        <f t="shared" si="149"/>
        <v>1389.1184999999998</v>
      </c>
      <c r="G571" s="445">
        <f t="shared" si="150"/>
        <v>1218.5249999999999</v>
      </c>
      <c r="H571" s="448">
        <v>5.5E-2</v>
      </c>
      <c r="I571" s="259"/>
      <c r="J571" s="449">
        <v>1316.7</v>
      </c>
      <c r="K571" s="450">
        <v>1155</v>
      </c>
      <c r="L571" s="103">
        <v>5.5E-2</v>
      </c>
    </row>
    <row r="572" spans="1:12" s="283" customFormat="1" ht="12.75" x14ac:dyDescent="0.2">
      <c r="A572" s="93" t="s">
        <v>626</v>
      </c>
      <c r="B572" s="29" t="s">
        <v>45</v>
      </c>
      <c r="C572" s="288">
        <f>D572*1</f>
        <v>801.51514999999995</v>
      </c>
      <c r="D572" s="288">
        <f t="shared" si="148"/>
        <v>801.51514999999995</v>
      </c>
      <c r="E572" s="292">
        <f t="shared" si="152"/>
        <v>9.0000000000000038E-2</v>
      </c>
      <c r="F572" s="444">
        <f t="shared" si="149"/>
        <v>838.28189999999984</v>
      </c>
      <c r="G572" s="445">
        <f t="shared" si="150"/>
        <v>735.33499999999992</v>
      </c>
      <c r="H572" s="448">
        <v>5.5E-2</v>
      </c>
      <c r="I572" s="259"/>
      <c r="J572" s="449">
        <v>697</v>
      </c>
      <c r="K572" s="450">
        <v>697</v>
      </c>
      <c r="L572" s="103">
        <v>5.5E-2</v>
      </c>
    </row>
    <row r="573" spans="1:12" s="283" customFormat="1" ht="12.75" x14ac:dyDescent="0.2">
      <c r="A573" s="93" t="s">
        <v>618</v>
      </c>
      <c r="B573" s="29" t="s">
        <v>45</v>
      </c>
      <c r="C573" s="288">
        <f>D573*1</f>
        <v>401.33255000000003</v>
      </c>
      <c r="D573" s="288">
        <f t="shared" si="148"/>
        <v>401.33255000000003</v>
      </c>
      <c r="E573" s="292">
        <f t="shared" si="152"/>
        <v>9.0000000000000094E-2</v>
      </c>
      <c r="F573" s="444">
        <f>G573*1.14</f>
        <v>419.74229999999994</v>
      </c>
      <c r="G573" s="445">
        <f t="shared" si="150"/>
        <v>368.19499999999999</v>
      </c>
      <c r="H573" s="448">
        <v>5.5E-2</v>
      </c>
      <c r="I573" s="259"/>
      <c r="J573" s="449">
        <v>349</v>
      </c>
      <c r="K573" s="450">
        <v>349</v>
      </c>
      <c r="L573" s="103">
        <v>5.5E-2</v>
      </c>
    </row>
    <row r="574" spans="1:12" s="283" customFormat="1" ht="12.75" x14ac:dyDescent="0.2">
      <c r="A574" s="93"/>
      <c r="B574" s="29"/>
      <c r="C574" s="285"/>
      <c r="D574" s="285"/>
      <c r="E574" s="292"/>
      <c r="F574" s="444"/>
      <c r="G574" s="445"/>
      <c r="H574" s="446"/>
      <c r="I574" s="259"/>
      <c r="J574" s="239"/>
      <c r="K574" s="267"/>
      <c r="L574" s="268"/>
    </row>
    <row r="575" spans="1:12" s="283" customFormat="1" ht="12.75" x14ac:dyDescent="0.2">
      <c r="A575" s="112" t="s">
        <v>627</v>
      </c>
      <c r="B575" s="29"/>
      <c r="C575" s="285"/>
      <c r="D575" s="285"/>
      <c r="E575" s="292"/>
      <c r="F575" s="444"/>
      <c r="G575" s="445"/>
      <c r="H575" s="446"/>
      <c r="I575" s="259"/>
      <c r="J575" s="239"/>
      <c r="K575" s="267"/>
      <c r="L575" s="268"/>
    </row>
    <row r="576" spans="1:12" s="283" customFormat="1" ht="12.75" x14ac:dyDescent="0.2">
      <c r="A576" s="93" t="s">
        <v>628</v>
      </c>
      <c r="B576" s="29" t="s">
        <v>19</v>
      </c>
      <c r="C576" s="288">
        <f>D576*1.15</f>
        <v>4185.5305124999995</v>
      </c>
      <c r="D576" s="288">
        <f>G576*1.09</f>
        <v>3639.59175</v>
      </c>
      <c r="E576" s="292">
        <f>(D576-G576)/G576</f>
        <v>9.000000000000008E-2</v>
      </c>
      <c r="F576" s="444">
        <f>G576*1.14</f>
        <v>3806.5454999999993</v>
      </c>
      <c r="G576" s="445">
        <f>K576*1.055</f>
        <v>3339.0749999999998</v>
      </c>
      <c r="H576" s="448">
        <v>5.5E-2</v>
      </c>
      <c r="I576" s="259"/>
      <c r="J576" s="449">
        <v>3608.1</v>
      </c>
      <c r="K576" s="450">
        <v>3165</v>
      </c>
      <c r="L576" s="103">
        <v>5.5E-2</v>
      </c>
    </row>
    <row r="577" spans="1:12" s="283" customFormat="1" ht="12.75" x14ac:dyDescent="0.2">
      <c r="A577" s="93" t="s">
        <v>629</v>
      </c>
      <c r="B577" s="29"/>
      <c r="C577" s="285"/>
      <c r="D577" s="285"/>
      <c r="E577" s="292"/>
      <c r="F577" s="444"/>
      <c r="G577" s="445"/>
      <c r="H577" s="446"/>
      <c r="I577" s="259"/>
      <c r="J577" s="466"/>
      <c r="K577" s="450"/>
      <c r="L577" s="103"/>
    </row>
    <row r="578" spans="1:12" s="283" customFormat="1" ht="12.75" x14ac:dyDescent="0.2">
      <c r="A578" s="93" t="s">
        <v>630</v>
      </c>
      <c r="B578" s="29" t="s">
        <v>19</v>
      </c>
      <c r="C578" s="288">
        <f>D578*1.15</f>
        <v>764.37176499999998</v>
      </c>
      <c r="D578" s="288">
        <f>G578*1.09</f>
        <v>664.67110000000002</v>
      </c>
      <c r="E578" s="292">
        <f>(D578-G578)/G578</f>
        <v>9.0000000000000108E-2</v>
      </c>
      <c r="F578" s="444">
        <f>G578*1.14</f>
        <v>695.16059999999993</v>
      </c>
      <c r="G578" s="445">
        <f>K578*1.055</f>
        <v>609.79</v>
      </c>
      <c r="H578" s="448">
        <v>5.5E-2</v>
      </c>
      <c r="I578" s="259"/>
      <c r="J578" s="449">
        <f>K578*1.14</f>
        <v>658.92</v>
      </c>
      <c r="K578" s="450">
        <v>578</v>
      </c>
      <c r="L578" s="103">
        <v>5.5E-2</v>
      </c>
    </row>
    <row r="579" spans="1:12" s="283" customFormat="1" ht="12.75" x14ac:dyDescent="0.2">
      <c r="A579" s="93" t="s">
        <v>631</v>
      </c>
      <c r="B579" s="29" t="s">
        <v>19</v>
      </c>
      <c r="C579" s="288">
        <f>D579*1.15</f>
        <v>363.67168750000002</v>
      </c>
      <c r="D579" s="288">
        <f>G579*1.09</f>
        <v>316.23625000000004</v>
      </c>
      <c r="E579" s="292">
        <f>(D579-G579)/G579</f>
        <v>9.0000000000000135E-2</v>
      </c>
      <c r="F579" s="444">
        <f>G579*1.14</f>
        <v>330.74249999999995</v>
      </c>
      <c r="G579" s="445">
        <f>K579*1.055</f>
        <v>290.125</v>
      </c>
      <c r="H579" s="448">
        <v>5.5E-2</v>
      </c>
      <c r="I579" s="259"/>
      <c r="J579" s="449">
        <v>313.5</v>
      </c>
      <c r="K579" s="450">
        <v>275</v>
      </c>
      <c r="L579" s="103">
        <v>5.5E-2</v>
      </c>
    </row>
    <row r="580" spans="1:12" s="283" customFormat="1" ht="12.75" x14ac:dyDescent="0.2">
      <c r="A580" s="93" t="s">
        <v>632</v>
      </c>
      <c r="B580" s="29"/>
      <c r="C580" s="285"/>
      <c r="D580" s="285"/>
      <c r="E580" s="292"/>
      <c r="F580" s="444"/>
      <c r="G580" s="445"/>
      <c r="H580" s="446"/>
      <c r="I580" s="259"/>
      <c r="J580" s="449"/>
      <c r="K580" s="450"/>
      <c r="L580" s="103"/>
    </row>
    <row r="581" spans="1:12" s="283" customFormat="1" ht="12.75" x14ac:dyDescent="0.2">
      <c r="A581" s="93" t="s">
        <v>633</v>
      </c>
      <c r="B581" s="29"/>
      <c r="C581" s="285"/>
      <c r="D581" s="285"/>
      <c r="E581" s="292"/>
      <c r="F581" s="444"/>
      <c r="G581" s="445"/>
      <c r="H581" s="446"/>
      <c r="I581" s="259"/>
      <c r="J581" s="449"/>
      <c r="K581" s="450"/>
      <c r="L581" s="103"/>
    </row>
    <row r="582" spans="1:12" s="283" customFormat="1" ht="12.75" x14ac:dyDescent="0.2">
      <c r="A582" s="93" t="s">
        <v>634</v>
      </c>
      <c r="B582" s="29" t="s">
        <v>19</v>
      </c>
      <c r="C582" s="288">
        <f>D582*1.15</f>
        <v>764.37176499999998</v>
      </c>
      <c r="D582" s="288">
        <f t="shared" ref="D582:D587" si="153">G582*1.09</f>
        <v>664.67110000000002</v>
      </c>
      <c r="E582" s="292">
        <f>(D582-G582)/G582</f>
        <v>9.0000000000000108E-2</v>
      </c>
      <c r="F582" s="444">
        <f t="shared" ref="F582:F587" si="154">G582*1.14</f>
        <v>695.16059999999993</v>
      </c>
      <c r="G582" s="445">
        <f t="shared" ref="G582:G587" si="155">K582*1.055</f>
        <v>609.79</v>
      </c>
      <c r="H582" s="448">
        <v>5.5E-2</v>
      </c>
      <c r="I582" s="259"/>
      <c r="J582" s="449">
        <v>658.92</v>
      </c>
      <c r="K582" s="450">
        <v>578</v>
      </c>
      <c r="L582" s="103">
        <v>5.4744525547445244E-2</v>
      </c>
    </row>
    <row r="583" spans="1:12" s="283" customFormat="1" ht="12.75" x14ac:dyDescent="0.2">
      <c r="A583" s="93" t="s">
        <v>635</v>
      </c>
      <c r="B583" s="29" t="s">
        <v>19</v>
      </c>
      <c r="C583" s="288">
        <f t="shared" ref="C583:C587" si="156">D583*1.15</f>
        <v>364.1411545874999</v>
      </c>
      <c r="D583" s="288">
        <f t="shared" si="153"/>
        <v>316.64448224999995</v>
      </c>
      <c r="E583" s="292">
        <f t="shared" ref="E583:E587" si="157">(D583-G583)/G583</f>
        <v>9.0000000000000024E-2</v>
      </c>
      <c r="F583" s="444">
        <f t="shared" si="154"/>
        <v>331.16945849999991</v>
      </c>
      <c r="G583" s="445">
        <f t="shared" si="155"/>
        <v>290.49952499999995</v>
      </c>
      <c r="H583" s="448">
        <v>5.5E-2</v>
      </c>
      <c r="I583" s="259"/>
      <c r="J583" s="449">
        <v>313.5</v>
      </c>
      <c r="K583" s="450">
        <v>275.35499999999996</v>
      </c>
      <c r="L583" s="103">
        <v>5.4999999999999938E-2</v>
      </c>
    </row>
    <row r="584" spans="1:12" s="283" customFormat="1" ht="12.75" x14ac:dyDescent="0.2">
      <c r="A584" s="93" t="s">
        <v>636</v>
      </c>
      <c r="B584" s="29" t="s">
        <v>19</v>
      </c>
      <c r="C584" s="288">
        <f t="shared" si="156"/>
        <v>364.1411545874999</v>
      </c>
      <c r="D584" s="288">
        <f t="shared" si="153"/>
        <v>316.64448224999995</v>
      </c>
      <c r="E584" s="292">
        <f t="shared" si="157"/>
        <v>9.0000000000000024E-2</v>
      </c>
      <c r="F584" s="444">
        <f t="shared" si="154"/>
        <v>331.16945849999991</v>
      </c>
      <c r="G584" s="445">
        <f t="shared" si="155"/>
        <v>290.49952499999995</v>
      </c>
      <c r="H584" s="448">
        <v>5.5E-2</v>
      </c>
      <c r="I584" s="259"/>
      <c r="J584" s="449">
        <v>313.5</v>
      </c>
      <c r="K584" s="450">
        <v>275.35499999999996</v>
      </c>
      <c r="L584" s="103">
        <v>5.4999999999999938E-2</v>
      </c>
    </row>
    <row r="585" spans="1:12" s="283" customFormat="1" ht="12.75" x14ac:dyDescent="0.2">
      <c r="A585" s="93" t="s">
        <v>621</v>
      </c>
      <c r="B585" s="29" t="s">
        <v>19</v>
      </c>
      <c r="C585" s="288">
        <f t="shared" si="156"/>
        <v>1220.7797328125</v>
      </c>
      <c r="D585" s="288">
        <f t="shared" si="153"/>
        <v>1061.54759375</v>
      </c>
      <c r="E585" s="292">
        <f t="shared" si="157"/>
        <v>9.0000000000000135E-2</v>
      </c>
      <c r="F585" s="444">
        <f t="shared" si="154"/>
        <v>1110.2424374999998</v>
      </c>
      <c r="G585" s="445">
        <f t="shared" si="155"/>
        <v>973.89687499999991</v>
      </c>
      <c r="H585" s="448">
        <v>5.5E-2</v>
      </c>
      <c r="I585" s="259"/>
      <c r="J585" s="449">
        <v>1052.22</v>
      </c>
      <c r="K585" s="450">
        <v>923.125</v>
      </c>
      <c r="L585" s="103">
        <v>5.4999999999999938E-2</v>
      </c>
    </row>
    <row r="586" spans="1:12" s="283" customFormat="1" ht="12.75" x14ac:dyDescent="0.2">
      <c r="A586" s="93" t="s">
        <v>637</v>
      </c>
      <c r="B586" s="29" t="s">
        <v>19</v>
      </c>
      <c r="C586" s="288">
        <f t="shared" si="156"/>
        <v>364.1411545874999</v>
      </c>
      <c r="D586" s="288">
        <f t="shared" si="153"/>
        <v>316.64448224999995</v>
      </c>
      <c r="E586" s="292">
        <f t="shared" si="157"/>
        <v>9.0000000000000024E-2</v>
      </c>
      <c r="F586" s="444">
        <f t="shared" si="154"/>
        <v>331.16945849999991</v>
      </c>
      <c r="G586" s="445">
        <f t="shared" si="155"/>
        <v>290.49952499999995</v>
      </c>
      <c r="H586" s="448">
        <v>5.5E-2</v>
      </c>
      <c r="I586" s="259"/>
      <c r="J586" s="449">
        <v>313.5</v>
      </c>
      <c r="K586" s="450">
        <v>275.35499999999996</v>
      </c>
      <c r="L586" s="103">
        <v>5.4999999999999938E-2</v>
      </c>
    </row>
    <row r="587" spans="1:12" s="283" customFormat="1" ht="12.75" x14ac:dyDescent="0.2">
      <c r="A587" s="93" t="s">
        <v>638</v>
      </c>
      <c r="B587" s="29" t="s">
        <v>19</v>
      </c>
      <c r="C587" s="288">
        <f t="shared" si="156"/>
        <v>1374.0177575</v>
      </c>
      <c r="D587" s="288">
        <f t="shared" si="153"/>
        <v>1194.7980500000001</v>
      </c>
      <c r="E587" s="292">
        <f t="shared" si="157"/>
        <v>9.0000000000000108E-2</v>
      </c>
      <c r="F587" s="444">
        <f t="shared" si="154"/>
        <v>1249.6052999999999</v>
      </c>
      <c r="G587" s="445">
        <f t="shared" si="155"/>
        <v>1096.145</v>
      </c>
      <c r="H587" s="448">
        <v>5.5E-2</v>
      </c>
      <c r="I587" s="259"/>
      <c r="J587" s="449">
        <v>1184.46</v>
      </c>
      <c r="K587" s="450">
        <v>1039</v>
      </c>
      <c r="L587" s="103">
        <v>5.4822335025380697E-2</v>
      </c>
    </row>
    <row r="588" spans="1:12" s="283" customFormat="1" ht="12.75" x14ac:dyDescent="0.2">
      <c r="A588" s="93"/>
      <c r="B588" s="29"/>
      <c r="C588" s="285"/>
      <c r="D588" s="285"/>
      <c r="E588" s="286"/>
      <c r="F588" s="444"/>
      <c r="G588" s="445"/>
      <c r="H588" s="62"/>
      <c r="I588" s="259"/>
      <c r="J588" s="449"/>
      <c r="K588" s="450"/>
      <c r="L588" s="103"/>
    </row>
    <row r="589" spans="1:12" s="283" customFormat="1" x14ac:dyDescent="0.25">
      <c r="A589" s="13"/>
      <c r="B589" s="13" t="s">
        <v>666</v>
      </c>
      <c r="C589" s="1024" t="s">
        <v>664</v>
      </c>
      <c r="D589" s="1009"/>
      <c r="E589" s="1025"/>
      <c r="F589" s="1019" t="s">
        <v>4</v>
      </c>
      <c r="G589" s="1019"/>
      <c r="H589" s="996"/>
      <c r="I589" s="272"/>
      <c r="J589" s="1013" t="s">
        <v>6</v>
      </c>
      <c r="K589" s="1014"/>
      <c r="L589" s="1014"/>
    </row>
    <row r="590" spans="1:12" s="283" customFormat="1" x14ac:dyDescent="0.25">
      <c r="A590" s="13"/>
      <c r="B590" s="13"/>
      <c r="C590" s="1026" t="s">
        <v>7</v>
      </c>
      <c r="D590" s="1009"/>
      <c r="E590" s="1025"/>
      <c r="F590" s="1017" t="s">
        <v>8</v>
      </c>
      <c r="G590" s="1017"/>
      <c r="H590" s="999"/>
      <c r="I590" s="272"/>
      <c r="J590" s="1016" t="s">
        <v>8</v>
      </c>
      <c r="K590" s="1014"/>
      <c r="L590" s="1014"/>
    </row>
    <row r="591" spans="1:12" s="283" customFormat="1" ht="12.75" x14ac:dyDescent="0.2">
      <c r="A591" s="13"/>
      <c r="B591" s="13"/>
      <c r="C591" s="467" t="s">
        <v>9</v>
      </c>
      <c r="D591" s="467" t="s">
        <v>10</v>
      </c>
      <c r="E591" s="468" t="s">
        <v>11</v>
      </c>
      <c r="F591" s="273" t="s">
        <v>9</v>
      </c>
      <c r="G591" s="274" t="s">
        <v>10</v>
      </c>
      <c r="H591" s="469" t="s">
        <v>11</v>
      </c>
      <c r="I591" s="272"/>
      <c r="J591" s="276" t="s">
        <v>9</v>
      </c>
      <c r="K591" s="279" t="s">
        <v>10</v>
      </c>
      <c r="L591" s="280" t="s">
        <v>11</v>
      </c>
    </row>
    <row r="592" spans="1:12" s="283" customFormat="1" x14ac:dyDescent="0.25">
      <c r="A592" s="465"/>
      <c r="B592" s="13"/>
      <c r="C592" s="1026" t="s">
        <v>665</v>
      </c>
      <c r="D592" s="1009"/>
      <c r="E592" s="1025"/>
      <c r="F592" s="992" t="s">
        <v>12</v>
      </c>
      <c r="G592" s="993"/>
      <c r="H592" s="1009"/>
      <c r="I592" s="272"/>
      <c r="J592" s="993" t="s">
        <v>14</v>
      </c>
      <c r="K592" s="1008"/>
      <c r="L592" s="280"/>
    </row>
    <row r="593" spans="1:12" s="283" customFormat="1" ht="12.75" x14ac:dyDescent="0.2">
      <c r="A593" s="112" t="s">
        <v>639</v>
      </c>
      <c r="B593" s="29"/>
      <c r="C593" s="285"/>
      <c r="D593" s="285"/>
      <c r="E593" s="292"/>
      <c r="F593" s="444"/>
      <c r="G593" s="445"/>
      <c r="H593" s="446"/>
      <c r="I593" s="259"/>
      <c r="J593" s="239"/>
      <c r="K593" s="267"/>
      <c r="L593" s="268"/>
    </row>
    <row r="594" spans="1:12" s="283" customFormat="1" ht="12.75" x14ac:dyDescent="0.2">
      <c r="A594" s="93" t="s">
        <v>632</v>
      </c>
      <c r="B594" s="29" t="s">
        <v>19</v>
      </c>
      <c r="C594" s="288">
        <f>D594*1.15</f>
        <v>364.1411545874999</v>
      </c>
      <c r="D594" s="288">
        <f>G594*1.09</f>
        <v>316.64448224999995</v>
      </c>
      <c r="E594" s="292">
        <f>(D594-G594)/G594</f>
        <v>9.0000000000000024E-2</v>
      </c>
      <c r="F594" s="444">
        <f>G594*1.14</f>
        <v>331.16945849999991</v>
      </c>
      <c r="G594" s="445">
        <f>K594*1.055</f>
        <v>290.49952499999995</v>
      </c>
      <c r="H594" s="448">
        <v>5.5E-2</v>
      </c>
      <c r="I594" s="259"/>
      <c r="J594" s="449">
        <v>313.5</v>
      </c>
      <c r="K594" s="450">
        <v>275.35499999999996</v>
      </c>
      <c r="L594" s="103">
        <v>5.4999999999999938E-2</v>
      </c>
    </row>
    <row r="595" spans="1:12" s="283" customFormat="1" ht="12.75" x14ac:dyDescent="0.2">
      <c r="A595" s="93" t="s">
        <v>636</v>
      </c>
      <c r="B595" s="29" t="s">
        <v>19</v>
      </c>
      <c r="C595" s="288">
        <f t="shared" ref="C595:C598" si="158">D595*1.15</f>
        <v>364.1411545874999</v>
      </c>
      <c r="D595" s="288">
        <f>G595*1.09</f>
        <v>316.64448224999995</v>
      </c>
      <c r="E595" s="292">
        <f t="shared" ref="E595:E598" si="159">(D595-G595)/G595</f>
        <v>9.0000000000000024E-2</v>
      </c>
      <c r="F595" s="444">
        <f>G595*1.14</f>
        <v>331.16945849999991</v>
      </c>
      <c r="G595" s="445">
        <f>K595*1.055</f>
        <v>290.49952499999995</v>
      </c>
      <c r="H595" s="448">
        <v>5.5E-2</v>
      </c>
      <c r="I595" s="259"/>
      <c r="J595" s="449">
        <v>313.5</v>
      </c>
      <c r="K595" s="450">
        <v>275.35499999999996</v>
      </c>
      <c r="L595" s="103">
        <v>5.4999999999999938E-2</v>
      </c>
    </row>
    <row r="596" spans="1:12" s="283" customFormat="1" ht="12.75" x14ac:dyDescent="0.2">
      <c r="A596" s="93" t="s">
        <v>640</v>
      </c>
      <c r="B596" s="29" t="s">
        <v>19</v>
      </c>
      <c r="C596" s="288">
        <f t="shared" si="158"/>
        <v>364.1411545874999</v>
      </c>
      <c r="D596" s="288">
        <f>G596*1.09</f>
        <v>316.64448224999995</v>
      </c>
      <c r="E596" s="292">
        <f t="shared" si="159"/>
        <v>9.0000000000000024E-2</v>
      </c>
      <c r="F596" s="444">
        <f>G596*1.14</f>
        <v>331.16945849999991</v>
      </c>
      <c r="G596" s="445">
        <f>K596*1.055</f>
        <v>290.49952499999995</v>
      </c>
      <c r="H596" s="448">
        <v>5.5E-2</v>
      </c>
      <c r="I596" s="259"/>
      <c r="J596" s="449">
        <v>313.5</v>
      </c>
      <c r="K596" s="450">
        <v>275.35499999999996</v>
      </c>
      <c r="L596" s="103">
        <v>5.4999999999999938E-2</v>
      </c>
    </row>
    <row r="597" spans="1:12" s="283" customFormat="1" ht="12.75" x14ac:dyDescent="0.2">
      <c r="A597" s="93" t="s">
        <v>641</v>
      </c>
      <c r="B597" s="29" t="s">
        <v>19</v>
      </c>
      <c r="C597" s="288">
        <f t="shared" si="158"/>
        <v>75.339549224999985</v>
      </c>
      <c r="D597" s="288">
        <f>G597*1.09</f>
        <v>65.51265149999999</v>
      </c>
      <c r="E597" s="292">
        <f t="shared" si="159"/>
        <v>8.9999999999999983E-2</v>
      </c>
      <c r="F597" s="444">
        <f>G597*1.14</f>
        <v>68.517818999999989</v>
      </c>
      <c r="G597" s="445">
        <f>K597*1.055</f>
        <v>60.103349999999992</v>
      </c>
      <c r="H597" s="448">
        <v>5.5E-2</v>
      </c>
      <c r="I597" s="259"/>
      <c r="J597" s="449">
        <v>64.98</v>
      </c>
      <c r="K597" s="450">
        <v>56.97</v>
      </c>
      <c r="L597" s="103">
        <v>5.4999999999999938E-2</v>
      </c>
    </row>
    <row r="598" spans="1:12" s="283" customFormat="1" ht="12.75" x14ac:dyDescent="0.2">
      <c r="A598" s="93" t="s">
        <v>642</v>
      </c>
      <c r="B598" s="29" t="s">
        <v>19</v>
      </c>
      <c r="C598" s="288">
        <f t="shared" si="158"/>
        <v>15.346945212499996</v>
      </c>
      <c r="D598" s="288">
        <f>G598*1.09</f>
        <v>13.345169749999998</v>
      </c>
      <c r="E598" s="292">
        <f t="shared" si="159"/>
        <v>9.0000000000000135E-2</v>
      </c>
      <c r="F598" s="444">
        <f>G598*1.14</f>
        <v>13.957333499999995</v>
      </c>
      <c r="G598" s="445">
        <f>K598*1.055</f>
        <v>12.243274999999997</v>
      </c>
      <c r="H598" s="448">
        <v>5.5E-2</v>
      </c>
      <c r="I598" s="259"/>
      <c r="J598" s="449">
        <v>13.68</v>
      </c>
      <c r="K598" s="450">
        <v>11.604999999999999</v>
      </c>
      <c r="L598" s="103">
        <v>5.4999999999999938E-2</v>
      </c>
    </row>
    <row r="599" spans="1:12" s="283" customFormat="1" ht="12.75" x14ac:dyDescent="0.2">
      <c r="A599" s="93" t="s">
        <v>629</v>
      </c>
      <c r="B599" s="29"/>
      <c r="C599" s="285"/>
      <c r="D599" s="285"/>
      <c r="E599" s="292"/>
      <c r="F599" s="444"/>
      <c r="G599" s="445"/>
      <c r="H599" s="446"/>
      <c r="I599" s="259"/>
      <c r="J599" s="449"/>
      <c r="K599" s="450"/>
      <c r="L599" s="103"/>
    </row>
    <row r="600" spans="1:12" s="283" customFormat="1" ht="12.75" x14ac:dyDescent="0.2">
      <c r="A600" s="93" t="s">
        <v>632</v>
      </c>
      <c r="B600" s="29" t="s">
        <v>45</v>
      </c>
      <c r="C600" s="288">
        <f>D600*1</f>
        <v>502.26366149999996</v>
      </c>
      <c r="D600" s="288">
        <f>G600*1.09</f>
        <v>502.26366149999996</v>
      </c>
      <c r="E600" s="292">
        <f>(D600-G600)/G600</f>
        <v>9.0000000000000038E-2</v>
      </c>
      <c r="F600" s="444">
        <f>G600*1.14</f>
        <v>525.30327899999986</v>
      </c>
      <c r="G600" s="445">
        <f>K600*1.055</f>
        <v>460.79234999999994</v>
      </c>
      <c r="H600" s="448">
        <v>5.5E-2</v>
      </c>
      <c r="I600" s="259"/>
      <c r="J600" s="449">
        <v>437</v>
      </c>
      <c r="K600" s="450">
        <v>436.77</v>
      </c>
      <c r="L600" s="103">
        <v>5.4999999999999938E-2</v>
      </c>
    </row>
    <row r="601" spans="1:12" s="283" customFormat="1" ht="12.75" x14ac:dyDescent="0.2">
      <c r="A601" s="93" t="s">
        <v>640</v>
      </c>
      <c r="B601" s="29" t="s">
        <v>45</v>
      </c>
      <c r="C601" s="288">
        <f t="shared" ref="C601:C603" si="160">D601*1</f>
        <v>1104.0094975</v>
      </c>
      <c r="D601" s="288">
        <f>G601*1.09</f>
        <v>1104.0094975</v>
      </c>
      <c r="E601" s="292">
        <f t="shared" ref="E601:E603" si="161">(D601-G601)/G601</f>
        <v>9.0000000000000066E-2</v>
      </c>
      <c r="F601" s="444">
        <f>G601*1.14</f>
        <v>1154.6521349999998</v>
      </c>
      <c r="G601" s="445">
        <f>K601*1.055</f>
        <v>1012.8527499999999</v>
      </c>
      <c r="H601" s="448">
        <v>5.5E-2</v>
      </c>
      <c r="I601" s="259"/>
      <c r="J601" s="449">
        <v>960</v>
      </c>
      <c r="K601" s="450">
        <v>960.05</v>
      </c>
      <c r="L601" s="103">
        <v>5.4999999999999938E-2</v>
      </c>
    </row>
    <row r="602" spans="1:12" s="283" customFormat="1" ht="12.75" x14ac:dyDescent="0.2">
      <c r="A602" s="93" t="s">
        <v>643</v>
      </c>
      <c r="B602" s="29" t="s">
        <v>45</v>
      </c>
      <c r="C602" s="288">
        <f t="shared" si="160"/>
        <v>302.08611524999998</v>
      </c>
      <c r="D602" s="288">
        <f>G602*1.09</f>
        <v>302.08611524999998</v>
      </c>
      <c r="E602" s="292">
        <f t="shared" si="161"/>
        <v>9.0000000000000024E-2</v>
      </c>
      <c r="F602" s="444">
        <f>G602*1.14</f>
        <v>315.94327649999997</v>
      </c>
      <c r="G602" s="445">
        <f>K602*1.055</f>
        <v>277.14322499999997</v>
      </c>
      <c r="H602" s="448">
        <v>5.5E-2</v>
      </c>
      <c r="I602" s="259"/>
      <c r="J602" s="449">
        <f>K602</f>
        <v>262.69499999999999</v>
      </c>
      <c r="K602" s="450">
        <v>262.69499999999999</v>
      </c>
      <c r="L602" s="103">
        <v>5.4999999999999938E-2</v>
      </c>
    </row>
    <row r="603" spans="1:12" s="283" customFormat="1" ht="12.75" x14ac:dyDescent="0.2">
      <c r="A603" s="93" t="s">
        <v>644</v>
      </c>
      <c r="B603" s="29" t="s">
        <v>45</v>
      </c>
      <c r="C603" s="288">
        <f t="shared" si="160"/>
        <v>2.4263945000000002</v>
      </c>
      <c r="D603" s="288">
        <f>G603*1.09</f>
        <v>2.4263945000000002</v>
      </c>
      <c r="E603" s="292">
        <f t="shared" si="161"/>
        <v>9.0000000000000177E-2</v>
      </c>
      <c r="F603" s="444">
        <f>G603*1.14</f>
        <v>2.5376969999999996</v>
      </c>
      <c r="G603" s="445">
        <f>K603*1.055</f>
        <v>2.2260499999999999</v>
      </c>
      <c r="H603" s="448">
        <v>5.5E-2</v>
      </c>
      <c r="I603" s="259"/>
      <c r="J603" s="449">
        <f>K603</f>
        <v>2.11</v>
      </c>
      <c r="K603" s="450">
        <v>2.11</v>
      </c>
      <c r="L603" s="103">
        <v>5.4999999999999938E-2</v>
      </c>
    </row>
    <row r="604" spans="1:12" s="283" customFormat="1" ht="12.75" x14ac:dyDescent="0.2">
      <c r="A604" s="112" t="s">
        <v>645</v>
      </c>
      <c r="B604" s="29"/>
      <c r="C604" s="285"/>
      <c r="D604" s="285"/>
      <c r="E604" s="292"/>
      <c r="F604" s="444"/>
      <c r="G604" s="445"/>
      <c r="H604" s="446"/>
      <c r="I604" s="259"/>
      <c r="J604" s="239"/>
      <c r="K604" s="267"/>
      <c r="L604" s="268"/>
    </row>
    <row r="605" spans="1:12" s="283" customFormat="1" ht="12.75" x14ac:dyDescent="0.2">
      <c r="A605" s="93" t="s">
        <v>646</v>
      </c>
      <c r="B605" s="29"/>
      <c r="C605" s="285"/>
      <c r="D605" s="285"/>
      <c r="E605" s="292"/>
      <c r="F605" s="444"/>
      <c r="G605" s="445"/>
      <c r="H605" s="446"/>
      <c r="I605" s="259"/>
      <c r="J605" s="447"/>
    </row>
    <row r="606" spans="1:12" s="283" customFormat="1" ht="12.75" x14ac:dyDescent="0.2">
      <c r="A606" s="93" t="s">
        <v>632</v>
      </c>
      <c r="B606" s="29" t="s">
        <v>19</v>
      </c>
      <c r="C606" s="288">
        <f>D606*1.15</f>
        <v>364.1411545874999</v>
      </c>
      <c r="D606" s="288">
        <f>G606*1.09</f>
        <v>316.64448224999995</v>
      </c>
      <c r="E606" s="292">
        <f>(D606-G606)/G606</f>
        <v>9.0000000000000024E-2</v>
      </c>
      <c r="F606" s="444">
        <f>G606*1.14</f>
        <v>331.16945849999991</v>
      </c>
      <c r="G606" s="445">
        <f>K606*1.055</f>
        <v>290.49952499999995</v>
      </c>
      <c r="H606" s="448">
        <v>5.5E-2</v>
      </c>
      <c r="I606" s="259"/>
      <c r="J606" s="449">
        <v>313.5</v>
      </c>
      <c r="K606" s="450">
        <v>275.35499999999996</v>
      </c>
      <c r="L606" s="103">
        <v>5.4999999999999938E-2</v>
      </c>
    </row>
    <row r="607" spans="1:12" s="283" customFormat="1" ht="12.75" x14ac:dyDescent="0.2">
      <c r="A607" s="93" t="s">
        <v>636</v>
      </c>
      <c r="B607" s="29" t="s">
        <v>19</v>
      </c>
      <c r="C607" s="288">
        <f t="shared" ref="C607:C610" si="162">D607*1.15</f>
        <v>364.1411545874999</v>
      </c>
      <c r="D607" s="288">
        <f>G607*1.09</f>
        <v>316.64448224999995</v>
      </c>
      <c r="E607" s="292">
        <f t="shared" ref="E607:E613" si="163">(D607-G607)/G607</f>
        <v>9.0000000000000024E-2</v>
      </c>
      <c r="F607" s="444">
        <f>G607*1.14</f>
        <v>331.16945849999991</v>
      </c>
      <c r="G607" s="445">
        <f>K607*1.055</f>
        <v>290.49952499999995</v>
      </c>
      <c r="H607" s="448">
        <v>5.5E-2</v>
      </c>
      <c r="I607" s="259"/>
      <c r="J607" s="449">
        <v>313.5</v>
      </c>
      <c r="K607" s="450">
        <v>275.35499999999996</v>
      </c>
      <c r="L607" s="103">
        <v>5.4999999999999938E-2</v>
      </c>
    </row>
    <row r="608" spans="1:12" s="283" customFormat="1" ht="12.75" x14ac:dyDescent="0.2">
      <c r="A608" s="93" t="s">
        <v>640</v>
      </c>
      <c r="B608" s="29" t="s">
        <v>19</v>
      </c>
      <c r="C608" s="288">
        <f t="shared" si="162"/>
        <v>764.55690694999987</v>
      </c>
      <c r="D608" s="288">
        <f>G608*1.09</f>
        <v>664.83209299999999</v>
      </c>
      <c r="E608" s="292">
        <f t="shared" si="163"/>
        <v>9.0000000000000066E-2</v>
      </c>
      <c r="F608" s="444">
        <f>G608*1.14</f>
        <v>695.32897799999989</v>
      </c>
      <c r="G608" s="445">
        <f>K608*1.055</f>
        <v>609.93769999999995</v>
      </c>
      <c r="H608" s="448">
        <v>5.5E-2</v>
      </c>
      <c r="I608" s="259"/>
      <c r="J608" s="449">
        <v>658.92</v>
      </c>
      <c r="K608" s="450">
        <v>578.14</v>
      </c>
      <c r="L608" s="103">
        <v>5.4999999999999938E-2</v>
      </c>
    </row>
    <row r="609" spans="1:12" s="283" customFormat="1" ht="12.75" x14ac:dyDescent="0.2">
      <c r="A609" s="93" t="s">
        <v>641</v>
      </c>
      <c r="B609" s="29" t="s">
        <v>19</v>
      </c>
      <c r="C609" s="288">
        <f t="shared" si="162"/>
        <v>75.339549224999985</v>
      </c>
      <c r="D609" s="288">
        <f>G609*1.09</f>
        <v>65.51265149999999</v>
      </c>
      <c r="E609" s="292">
        <f t="shared" si="163"/>
        <v>8.9999999999999983E-2</v>
      </c>
      <c r="F609" s="444">
        <f>G609*1.14</f>
        <v>68.517818999999989</v>
      </c>
      <c r="G609" s="445">
        <f>K609*1.055</f>
        <v>60.103349999999992</v>
      </c>
      <c r="H609" s="448">
        <v>5.5E-2</v>
      </c>
      <c r="I609" s="259"/>
      <c r="J609" s="449">
        <v>64.98</v>
      </c>
      <c r="K609" s="450">
        <v>56.97</v>
      </c>
      <c r="L609" s="103">
        <v>5.4999999999999938E-2</v>
      </c>
    </row>
    <row r="610" spans="1:12" s="283" customFormat="1" ht="12.75" x14ac:dyDescent="0.2">
      <c r="A610" s="93" t="s">
        <v>642</v>
      </c>
      <c r="B610" s="29" t="s">
        <v>19</v>
      </c>
      <c r="C610" s="288">
        <f t="shared" si="162"/>
        <v>15.346945212499996</v>
      </c>
      <c r="D610" s="288">
        <f>G610*1.09</f>
        <v>13.345169749999998</v>
      </c>
      <c r="E610" s="292">
        <f t="shared" si="163"/>
        <v>9.0000000000000135E-2</v>
      </c>
      <c r="F610" s="444">
        <f>G610*1.14</f>
        <v>13.957333499999995</v>
      </c>
      <c r="G610" s="445">
        <f>K610*1.055</f>
        <v>12.243274999999997</v>
      </c>
      <c r="H610" s="448">
        <v>5.5E-2</v>
      </c>
      <c r="I610" s="259"/>
      <c r="J610" s="449">
        <v>13.22</v>
      </c>
      <c r="K610" s="450">
        <v>11.604999999999999</v>
      </c>
      <c r="L610" s="103">
        <v>5.4999999999999938E-2</v>
      </c>
    </row>
    <row r="611" spans="1:12" s="283" customFormat="1" ht="12.75" x14ac:dyDescent="0.2">
      <c r="A611" s="93" t="s">
        <v>629</v>
      </c>
      <c r="B611" s="29"/>
      <c r="C611" s="285"/>
      <c r="D611" s="288"/>
      <c r="E611" s="292"/>
      <c r="F611" s="444"/>
      <c r="G611" s="445"/>
      <c r="H611" s="446"/>
      <c r="I611" s="259"/>
      <c r="J611" s="447"/>
    </row>
    <row r="612" spans="1:12" s="283" customFormat="1" ht="12.75" x14ac:dyDescent="0.2">
      <c r="A612" s="93" t="s">
        <v>632</v>
      </c>
      <c r="B612" s="29" t="s">
        <v>45</v>
      </c>
      <c r="C612" s="288">
        <f>D612*1</f>
        <v>302.43684999999999</v>
      </c>
      <c r="D612" s="288">
        <f>G612*1.09</f>
        <v>302.43684999999999</v>
      </c>
      <c r="E612" s="292">
        <f t="shared" si="163"/>
        <v>9.0000000000000066E-2</v>
      </c>
      <c r="F612" s="444">
        <f>G612*1.14</f>
        <v>316.31009999999992</v>
      </c>
      <c r="G612" s="445">
        <f>K612*1.055</f>
        <v>277.46499999999997</v>
      </c>
      <c r="H612" s="448">
        <v>5.5E-2</v>
      </c>
      <c r="I612" s="259"/>
      <c r="J612" s="449">
        <v>263</v>
      </c>
      <c r="K612" s="450">
        <v>263</v>
      </c>
      <c r="L612" s="103">
        <v>5.5E-2</v>
      </c>
    </row>
    <row r="613" spans="1:12" s="283" customFormat="1" ht="12.75" x14ac:dyDescent="0.2">
      <c r="A613" s="93" t="s">
        <v>640</v>
      </c>
      <c r="B613" s="29" t="s">
        <v>45</v>
      </c>
      <c r="C613" s="288">
        <f>D613*1</f>
        <v>903.86069999999995</v>
      </c>
      <c r="D613" s="288">
        <f>G613*1.09</f>
        <v>903.86069999999995</v>
      </c>
      <c r="E613" s="292">
        <f t="shared" si="163"/>
        <v>9.0000000000000066E-2</v>
      </c>
      <c r="F613" s="444">
        <f>G613*1.14</f>
        <v>945.32219999999984</v>
      </c>
      <c r="G613" s="445">
        <f>K613*1.055</f>
        <v>829.2299999999999</v>
      </c>
      <c r="H613" s="448">
        <v>5.5E-2</v>
      </c>
      <c r="I613" s="259"/>
      <c r="J613" s="449">
        <v>786</v>
      </c>
      <c r="K613" s="450">
        <v>786</v>
      </c>
      <c r="L613" s="103">
        <v>5.5E-2</v>
      </c>
    </row>
    <row r="614" spans="1:12" x14ac:dyDescent="0.2">
      <c r="A614" s="470"/>
      <c r="B614" s="471"/>
      <c r="C614" s="472"/>
      <c r="D614" s="473"/>
      <c r="E614" s="474"/>
      <c r="F614" s="283"/>
      <c r="G614" s="283"/>
      <c r="H614" s="475"/>
      <c r="J614" s="476"/>
      <c r="K614" s="477"/>
      <c r="L614" s="478"/>
    </row>
    <row r="615" spans="1:12" x14ac:dyDescent="0.2">
      <c r="A615" s="470"/>
      <c r="B615" s="471"/>
      <c r="C615" s="472"/>
      <c r="D615" s="473"/>
      <c r="E615" s="474"/>
      <c r="F615" s="283"/>
      <c r="G615" s="283"/>
      <c r="H615" s="475"/>
      <c r="J615" s="476"/>
      <c r="K615" s="477"/>
      <c r="L615" s="478"/>
    </row>
    <row r="616" spans="1:12" x14ac:dyDescent="0.2">
      <c r="A616" s="470"/>
      <c r="B616" s="471"/>
      <c r="C616" s="472"/>
      <c r="D616" s="473"/>
      <c r="E616" s="474"/>
      <c r="F616" s="283"/>
      <c r="G616" s="283"/>
      <c r="H616" s="475"/>
      <c r="J616" s="476"/>
      <c r="K616" s="477"/>
      <c r="L616" s="478"/>
    </row>
    <row r="617" spans="1:12" x14ac:dyDescent="0.2">
      <c r="A617" s="479" t="s">
        <v>678</v>
      </c>
      <c r="B617" s="255"/>
      <c r="C617" s="256"/>
      <c r="D617" s="257"/>
      <c r="E617" s="474"/>
      <c r="F617" s="283"/>
      <c r="G617" s="283"/>
      <c r="H617" s="475"/>
      <c r="J617" s="476"/>
      <c r="K617" s="477"/>
      <c r="L617" s="478"/>
    </row>
    <row r="618" spans="1:12" x14ac:dyDescent="0.2">
      <c r="A618" s="254" t="s">
        <v>679</v>
      </c>
      <c r="B618" s="255" t="s">
        <v>19</v>
      </c>
      <c r="C618" s="256">
        <f>D618*1.15</f>
        <v>398.99249999999995</v>
      </c>
      <c r="D618" s="257">
        <v>346.95</v>
      </c>
      <c r="E618" s="474"/>
      <c r="F618" s="283"/>
      <c r="G618" s="283"/>
      <c r="H618" s="475"/>
      <c r="J618" s="476"/>
      <c r="K618" s="477"/>
      <c r="L618" s="478"/>
    </row>
    <row r="619" spans="1:12" x14ac:dyDescent="0.2">
      <c r="A619" s="254" t="s">
        <v>680</v>
      </c>
      <c r="B619" s="255" t="s">
        <v>19</v>
      </c>
      <c r="C619" s="256">
        <f>D619*1.15</f>
        <v>731.48050000000001</v>
      </c>
      <c r="D619" s="257">
        <v>636.07000000000005</v>
      </c>
      <c r="E619" s="474"/>
      <c r="F619" s="283"/>
      <c r="G619" s="283"/>
      <c r="H619" s="475"/>
      <c r="J619" s="476"/>
      <c r="K619" s="477"/>
      <c r="L619" s="478"/>
    </row>
    <row r="620" spans="1:12" x14ac:dyDescent="0.2">
      <c r="A620" s="254" t="s">
        <v>681</v>
      </c>
      <c r="B620" s="255" t="s">
        <v>19</v>
      </c>
      <c r="C620" s="256">
        <f>D620*1.14</f>
        <v>1318.3986</v>
      </c>
      <c r="D620" s="257">
        <v>1156.49</v>
      </c>
      <c r="E620" s="474"/>
      <c r="F620" s="283"/>
      <c r="G620" s="283"/>
      <c r="H620" s="475"/>
      <c r="J620" s="476"/>
      <c r="K620" s="477"/>
      <c r="L620" s="478"/>
    </row>
    <row r="621" spans="1:12" x14ac:dyDescent="0.2">
      <c r="A621" s="254"/>
      <c r="B621" s="255"/>
      <c r="C621" s="256"/>
      <c r="D621" s="257"/>
      <c r="E621" s="474"/>
      <c r="F621" s="283"/>
      <c r="G621" s="283"/>
      <c r="H621" s="475"/>
      <c r="J621" s="476"/>
      <c r="K621" s="477"/>
      <c r="L621" s="478"/>
    </row>
    <row r="622" spans="1:12" x14ac:dyDescent="0.2">
      <c r="A622" s="479" t="s">
        <v>682</v>
      </c>
      <c r="B622" s="255"/>
      <c r="C622" s="256"/>
      <c r="D622" s="257"/>
      <c r="E622" s="474"/>
      <c r="F622" s="283"/>
      <c r="G622" s="283"/>
      <c r="H622" s="475"/>
      <c r="J622" s="476"/>
      <c r="K622" s="477"/>
      <c r="L622" s="478"/>
    </row>
    <row r="623" spans="1:12" x14ac:dyDescent="0.2">
      <c r="A623" s="254" t="s">
        <v>683</v>
      </c>
      <c r="B623" s="255" t="s">
        <v>19</v>
      </c>
      <c r="C623" s="256">
        <f>D623*1.15</f>
        <v>88.55</v>
      </c>
      <c r="D623" s="257">
        <v>77</v>
      </c>
      <c r="E623" s="474"/>
      <c r="F623" s="283"/>
      <c r="G623" s="283"/>
      <c r="H623" s="475"/>
      <c r="J623" s="476"/>
      <c r="K623" s="477"/>
      <c r="L623" s="478"/>
    </row>
    <row r="624" spans="1:12" x14ac:dyDescent="0.2">
      <c r="A624" s="254" t="s">
        <v>684</v>
      </c>
      <c r="B624" s="255" t="s">
        <v>19</v>
      </c>
      <c r="C624" s="256">
        <f>D624*1.15</f>
        <v>126.84499999999998</v>
      </c>
      <c r="D624" s="257">
        <v>110.3</v>
      </c>
      <c r="E624" s="474"/>
      <c r="F624" s="283"/>
      <c r="G624" s="283"/>
      <c r="H624" s="475"/>
      <c r="J624" s="476"/>
      <c r="K624" s="477"/>
      <c r="L624" s="478"/>
    </row>
    <row r="625" spans="1:12" x14ac:dyDescent="0.2">
      <c r="A625" s="254"/>
      <c r="B625" s="255"/>
      <c r="C625" s="256"/>
      <c r="D625" s="257"/>
      <c r="E625" s="474"/>
      <c r="F625" s="283"/>
      <c r="G625" s="283"/>
      <c r="H625" s="475"/>
      <c r="J625" s="476"/>
      <c r="K625" s="477"/>
      <c r="L625" s="478"/>
    </row>
    <row r="626" spans="1:12" x14ac:dyDescent="0.2">
      <c r="A626" s="254"/>
      <c r="B626" s="255"/>
      <c r="C626" s="256"/>
      <c r="D626" s="257"/>
      <c r="E626" s="474"/>
      <c r="F626" s="283"/>
      <c r="G626" s="283"/>
      <c r="H626" s="475"/>
      <c r="J626" s="476"/>
      <c r="K626" s="477"/>
      <c r="L626" s="478"/>
    </row>
    <row r="627" spans="1:12" x14ac:dyDescent="0.2">
      <c r="A627" s="479" t="s">
        <v>685</v>
      </c>
      <c r="B627" s="255" t="s">
        <v>19</v>
      </c>
      <c r="C627" s="256">
        <f>D627*1.15</f>
        <v>5.75</v>
      </c>
      <c r="D627" s="257">
        <v>5</v>
      </c>
      <c r="E627" s="474"/>
      <c r="F627" s="283"/>
      <c r="G627" s="283"/>
      <c r="H627" s="475"/>
      <c r="J627" s="476"/>
      <c r="K627" s="477"/>
      <c r="L627" s="478"/>
    </row>
    <row r="628" spans="1:12" x14ac:dyDescent="0.2">
      <c r="A628" s="254"/>
      <c r="B628" s="255"/>
      <c r="C628" s="256"/>
      <c r="D628" s="257"/>
      <c r="E628" s="474"/>
      <c r="F628" s="283"/>
      <c r="G628" s="283"/>
      <c r="H628" s="475"/>
      <c r="J628" s="476"/>
      <c r="K628" s="477"/>
      <c r="L628" s="478"/>
    </row>
    <row r="629" spans="1:12" x14ac:dyDescent="0.2">
      <c r="A629" s="470"/>
      <c r="B629" s="471"/>
      <c r="C629" s="472"/>
      <c r="D629" s="473"/>
      <c r="E629" s="474"/>
      <c r="F629" s="283"/>
      <c r="G629" s="283"/>
      <c r="H629" s="475"/>
      <c r="J629" s="476"/>
      <c r="K629" s="477"/>
      <c r="L629" s="478"/>
    </row>
    <row r="630" spans="1:12" x14ac:dyDescent="0.2">
      <c r="A630" s="470"/>
      <c r="B630" s="471"/>
      <c r="C630" s="472"/>
      <c r="D630" s="473"/>
      <c r="E630" s="474"/>
      <c r="F630" s="283"/>
      <c r="G630" s="283"/>
      <c r="H630" s="475"/>
      <c r="J630" s="476"/>
      <c r="K630" s="477"/>
      <c r="L630" s="478"/>
    </row>
    <row r="631" spans="1:12" x14ac:dyDescent="0.2">
      <c r="A631" s="470"/>
      <c r="B631" s="471"/>
      <c r="C631" s="472"/>
      <c r="D631" s="473"/>
      <c r="E631" s="474"/>
      <c r="F631" s="283"/>
      <c r="G631" s="283"/>
      <c r="H631" s="475"/>
      <c r="J631" s="476"/>
      <c r="K631" s="477"/>
      <c r="L631" s="478"/>
    </row>
    <row r="632" spans="1:12" x14ac:dyDescent="0.2">
      <c r="A632" s="470"/>
      <c r="B632" s="471"/>
      <c r="C632" s="472"/>
      <c r="D632" s="473"/>
      <c r="E632" s="474"/>
      <c r="F632" s="283"/>
      <c r="G632" s="283"/>
      <c r="H632" s="475"/>
      <c r="J632" s="476"/>
      <c r="K632" s="477"/>
      <c r="L632" s="478"/>
    </row>
    <row r="633" spans="1:12" x14ac:dyDescent="0.2">
      <c r="A633" s="470"/>
      <c r="B633" s="471"/>
      <c r="C633" s="472"/>
      <c r="D633" s="473"/>
      <c r="E633" s="474"/>
      <c r="F633" s="283"/>
      <c r="G633" s="283"/>
      <c r="H633" s="475"/>
      <c r="J633" s="476"/>
      <c r="K633" s="477"/>
      <c r="L633" s="478"/>
    </row>
    <row r="634" spans="1:12" x14ac:dyDescent="0.2">
      <c r="A634" s="470"/>
      <c r="B634" s="471"/>
      <c r="C634" s="472"/>
      <c r="D634" s="473"/>
      <c r="E634" s="474"/>
      <c r="F634" s="283"/>
      <c r="G634" s="283"/>
      <c r="H634" s="475"/>
      <c r="J634" s="476"/>
      <c r="K634" s="477"/>
      <c r="L634" s="478"/>
    </row>
    <row r="635" spans="1:12" x14ac:dyDescent="0.2">
      <c r="A635" s="470"/>
      <c r="B635" s="471"/>
      <c r="C635" s="472"/>
      <c r="D635" s="473"/>
      <c r="E635" s="474"/>
      <c r="F635" s="283"/>
      <c r="G635" s="283"/>
      <c r="H635" s="475"/>
      <c r="J635" s="476"/>
      <c r="K635" s="477"/>
      <c r="L635" s="478"/>
    </row>
    <row r="636" spans="1:12" x14ac:dyDescent="0.2">
      <c r="A636" s="470"/>
      <c r="B636" s="471"/>
      <c r="C636" s="472"/>
      <c r="D636" s="473"/>
      <c r="E636" s="474"/>
      <c r="F636" s="283"/>
      <c r="G636" s="283"/>
      <c r="H636" s="475"/>
      <c r="J636" s="476"/>
      <c r="K636" s="477"/>
      <c r="L636" s="478"/>
    </row>
    <row r="637" spans="1:12" x14ac:dyDescent="0.2">
      <c r="A637" s="470"/>
      <c r="B637" s="471"/>
      <c r="C637" s="472"/>
      <c r="D637" s="473"/>
      <c r="E637" s="474"/>
      <c r="F637" s="283"/>
      <c r="G637" s="283"/>
      <c r="H637" s="475"/>
      <c r="J637" s="476"/>
      <c r="K637" s="477"/>
      <c r="L637" s="478"/>
    </row>
    <row r="638" spans="1:12" x14ac:dyDescent="0.2">
      <c r="A638" s="470"/>
      <c r="B638" s="471"/>
      <c r="C638" s="472"/>
      <c r="D638" s="473"/>
      <c r="E638" s="474"/>
      <c r="F638" s="283"/>
      <c r="G638" s="283"/>
      <c r="H638" s="475"/>
      <c r="J638" s="476"/>
      <c r="K638" s="477"/>
      <c r="L638" s="478"/>
    </row>
    <row r="639" spans="1:12" x14ac:dyDescent="0.2">
      <c r="A639" s="470"/>
      <c r="B639" s="471"/>
      <c r="C639" s="472"/>
      <c r="D639" s="473"/>
      <c r="E639" s="474"/>
      <c r="F639" s="283"/>
      <c r="G639" s="283"/>
      <c r="H639" s="475"/>
      <c r="J639" s="476"/>
      <c r="K639" s="477"/>
      <c r="L639" s="478"/>
    </row>
    <row r="640" spans="1:12" x14ac:dyDescent="0.2">
      <c r="A640" s="470"/>
      <c r="B640" s="471"/>
      <c r="C640" s="472"/>
      <c r="D640" s="473"/>
      <c r="E640" s="474"/>
      <c r="F640" s="283"/>
      <c r="G640" s="283"/>
      <c r="H640" s="475"/>
      <c r="J640" s="476"/>
      <c r="K640" s="477"/>
      <c r="L640" s="478"/>
    </row>
    <row r="641" spans="1:12" x14ac:dyDescent="0.2">
      <c r="A641" s="470"/>
      <c r="B641" s="471"/>
      <c r="C641" s="472"/>
      <c r="D641" s="473"/>
      <c r="E641" s="474"/>
      <c r="F641" s="283"/>
      <c r="G641" s="283"/>
      <c r="H641" s="475"/>
      <c r="J641" s="476"/>
      <c r="K641" s="477"/>
      <c r="L641" s="478"/>
    </row>
    <row r="642" spans="1:12" x14ac:dyDescent="0.2">
      <c r="A642" s="470"/>
      <c r="B642" s="471"/>
      <c r="C642" s="472"/>
      <c r="D642" s="473"/>
      <c r="E642" s="474"/>
      <c r="F642" s="283"/>
      <c r="G642" s="283"/>
      <c r="H642" s="475"/>
      <c r="J642" s="476"/>
      <c r="K642" s="477"/>
      <c r="L642" s="478"/>
    </row>
    <row r="643" spans="1:12" x14ac:dyDescent="0.2">
      <c r="A643" s="470"/>
      <c r="B643" s="471"/>
      <c r="C643" s="472"/>
      <c r="D643" s="473"/>
      <c r="E643" s="474"/>
      <c r="F643" s="283"/>
      <c r="G643" s="283"/>
      <c r="H643" s="475"/>
      <c r="J643" s="476"/>
      <c r="K643" s="477"/>
      <c r="L643" s="478"/>
    </row>
    <row r="644" spans="1:12" x14ac:dyDescent="0.2">
      <c r="A644" s="470"/>
      <c r="B644" s="471"/>
      <c r="C644" s="472"/>
      <c r="D644" s="473"/>
      <c r="E644" s="474"/>
      <c r="F644" s="283"/>
      <c r="G644" s="283"/>
      <c r="H644" s="475"/>
      <c r="J644" s="476"/>
      <c r="K644" s="477"/>
      <c r="L644" s="478"/>
    </row>
    <row r="645" spans="1:12" x14ac:dyDescent="0.2">
      <c r="A645" s="470"/>
      <c r="B645" s="471"/>
      <c r="C645" s="472"/>
      <c r="D645" s="473"/>
      <c r="E645" s="474"/>
      <c r="F645" s="283"/>
      <c r="G645" s="283"/>
      <c r="H645" s="475"/>
      <c r="J645" s="476"/>
      <c r="K645" s="477"/>
      <c r="L645" s="478"/>
    </row>
    <row r="646" spans="1:12" x14ac:dyDescent="0.2">
      <c r="A646" s="470"/>
      <c r="B646" s="471"/>
      <c r="C646" s="472"/>
      <c r="D646" s="473"/>
      <c r="E646" s="474"/>
      <c r="F646" s="283"/>
      <c r="G646" s="283"/>
      <c r="H646" s="475"/>
      <c r="J646" s="476"/>
      <c r="K646" s="477"/>
      <c r="L646" s="478"/>
    </row>
    <row r="647" spans="1:12" x14ac:dyDescent="0.2">
      <c r="A647" s="470"/>
      <c r="B647" s="471"/>
      <c r="C647" s="472"/>
      <c r="D647" s="473"/>
      <c r="E647" s="474"/>
      <c r="F647" s="283"/>
      <c r="G647" s="283"/>
      <c r="H647" s="475"/>
      <c r="J647" s="476"/>
      <c r="K647" s="477"/>
      <c r="L647" s="478"/>
    </row>
    <row r="648" spans="1:12" x14ac:dyDescent="0.2">
      <c r="A648" s="470"/>
      <c r="B648" s="471"/>
      <c r="C648" s="472"/>
      <c r="D648" s="473"/>
      <c r="E648" s="474"/>
      <c r="F648" s="283"/>
      <c r="G648" s="283"/>
      <c r="H648" s="475"/>
      <c r="J648" s="476"/>
      <c r="K648" s="477"/>
      <c r="L648" s="478"/>
    </row>
    <row r="649" spans="1:12" x14ac:dyDescent="0.2">
      <c r="A649" s="470"/>
      <c r="B649" s="471"/>
      <c r="C649" s="472"/>
      <c r="D649" s="473"/>
      <c r="E649" s="474"/>
      <c r="F649" s="283"/>
      <c r="G649" s="283"/>
      <c r="H649" s="475"/>
      <c r="J649" s="476"/>
      <c r="K649" s="477"/>
      <c r="L649" s="478"/>
    </row>
    <row r="650" spans="1:12" x14ac:dyDescent="0.2">
      <c r="A650" s="470"/>
      <c r="B650" s="471"/>
      <c r="C650" s="472"/>
      <c r="D650" s="473"/>
      <c r="E650" s="474"/>
      <c r="F650" s="283"/>
      <c r="G650" s="283"/>
      <c r="H650" s="475"/>
      <c r="J650" s="476"/>
      <c r="K650" s="477"/>
      <c r="L650" s="478"/>
    </row>
    <row r="651" spans="1:12" x14ac:dyDescent="0.2">
      <c r="A651" s="470"/>
      <c r="B651" s="471"/>
      <c r="C651" s="472"/>
      <c r="D651" s="473"/>
      <c r="E651" s="474"/>
      <c r="F651" s="283"/>
      <c r="G651" s="283"/>
      <c r="H651" s="475"/>
      <c r="J651" s="476"/>
      <c r="K651" s="477"/>
      <c r="L651" s="478"/>
    </row>
    <row r="652" spans="1:12" x14ac:dyDescent="0.2">
      <c r="A652" s="470"/>
      <c r="B652" s="471"/>
      <c r="C652" s="472"/>
      <c r="D652" s="473"/>
      <c r="E652" s="474"/>
      <c r="F652" s="283"/>
      <c r="G652" s="283"/>
      <c r="H652" s="475"/>
      <c r="J652" s="476"/>
      <c r="K652" s="477"/>
      <c r="L652" s="478"/>
    </row>
    <row r="653" spans="1:12" x14ac:dyDescent="0.2">
      <c r="A653" s="470"/>
      <c r="B653" s="471"/>
      <c r="C653" s="472"/>
      <c r="D653" s="473"/>
      <c r="E653" s="474"/>
      <c r="F653" s="283"/>
      <c r="G653" s="283"/>
      <c r="H653" s="475"/>
      <c r="J653" s="476"/>
      <c r="K653" s="477"/>
      <c r="L653" s="478"/>
    </row>
    <row r="654" spans="1:12" x14ac:dyDescent="0.2">
      <c r="A654" s="470"/>
      <c r="B654" s="471"/>
      <c r="C654" s="472"/>
      <c r="D654" s="473"/>
      <c r="E654" s="474"/>
      <c r="F654" s="283"/>
      <c r="G654" s="283"/>
      <c r="H654" s="475"/>
      <c r="J654" s="476"/>
      <c r="K654" s="477"/>
      <c r="L654" s="478"/>
    </row>
    <row r="655" spans="1:12" x14ac:dyDescent="0.2">
      <c r="A655" s="470"/>
      <c r="B655" s="471"/>
      <c r="C655" s="472"/>
      <c r="D655" s="473"/>
      <c r="E655" s="474"/>
      <c r="F655" s="283"/>
      <c r="G655" s="283"/>
      <c r="H655" s="475"/>
      <c r="J655" s="476"/>
      <c r="K655" s="477"/>
      <c r="L655" s="478"/>
    </row>
    <row r="656" spans="1:12" x14ac:dyDescent="0.2">
      <c r="A656" s="470"/>
      <c r="B656" s="471"/>
      <c r="C656" s="472"/>
      <c r="D656" s="473"/>
      <c r="E656" s="474"/>
      <c r="F656" s="283"/>
      <c r="G656" s="283"/>
      <c r="H656" s="475"/>
      <c r="J656" s="476"/>
      <c r="K656" s="477"/>
      <c r="L656" s="478"/>
    </row>
    <row r="657" spans="1:12" x14ac:dyDescent="0.2">
      <c r="A657" s="470"/>
      <c r="B657" s="471"/>
      <c r="C657" s="472"/>
      <c r="D657" s="473"/>
      <c r="E657" s="474"/>
      <c r="F657" s="283"/>
      <c r="G657" s="283"/>
      <c r="H657" s="475"/>
      <c r="J657" s="476"/>
      <c r="K657" s="477"/>
      <c r="L657" s="478"/>
    </row>
    <row r="658" spans="1:12" x14ac:dyDescent="0.2">
      <c r="A658" s="470"/>
      <c r="B658" s="471"/>
      <c r="C658" s="472"/>
      <c r="D658" s="473"/>
      <c r="E658" s="474"/>
      <c r="F658" s="283"/>
      <c r="G658" s="283"/>
      <c r="H658" s="475"/>
      <c r="J658" s="476"/>
      <c r="K658" s="477"/>
      <c r="L658" s="478"/>
    </row>
    <row r="659" spans="1:12" x14ac:dyDescent="0.2">
      <c r="A659" s="470"/>
      <c r="B659" s="471"/>
      <c r="C659" s="472"/>
      <c r="D659" s="473"/>
      <c r="E659" s="474"/>
      <c r="F659" s="283"/>
      <c r="G659" s="283"/>
      <c r="H659" s="475"/>
      <c r="J659" s="476"/>
      <c r="K659" s="477"/>
      <c r="L659" s="478"/>
    </row>
    <row r="660" spans="1:12" x14ac:dyDescent="0.2">
      <c r="A660" s="470"/>
      <c r="B660" s="471"/>
      <c r="C660" s="472"/>
      <c r="D660" s="473"/>
      <c r="E660" s="474"/>
      <c r="F660" s="283"/>
      <c r="G660" s="283"/>
      <c r="H660" s="475"/>
      <c r="J660" s="476"/>
      <c r="K660" s="477"/>
      <c r="L660" s="478"/>
    </row>
    <row r="661" spans="1:12" x14ac:dyDescent="0.2">
      <c r="A661" s="470"/>
      <c r="B661" s="471"/>
      <c r="C661" s="472"/>
      <c r="D661" s="473"/>
      <c r="E661" s="474"/>
      <c r="F661" s="283"/>
      <c r="G661" s="283"/>
      <c r="H661" s="475"/>
      <c r="J661" s="476"/>
      <c r="K661" s="477"/>
      <c r="L661" s="478"/>
    </row>
    <row r="662" spans="1:12" x14ac:dyDescent="0.2">
      <c r="A662" s="470"/>
      <c r="B662" s="471"/>
      <c r="C662" s="472"/>
      <c r="D662" s="473"/>
      <c r="E662" s="474"/>
      <c r="F662" s="283"/>
      <c r="G662" s="283"/>
      <c r="H662" s="475"/>
      <c r="J662" s="476"/>
      <c r="K662" s="477"/>
      <c r="L662" s="478"/>
    </row>
    <row r="663" spans="1:12" x14ac:dyDescent="0.2">
      <c r="A663" s="470"/>
      <c r="B663" s="471"/>
      <c r="C663" s="472"/>
      <c r="D663" s="473"/>
      <c r="E663" s="474"/>
      <c r="F663" s="283"/>
      <c r="G663" s="283"/>
      <c r="H663" s="475"/>
      <c r="J663" s="476"/>
      <c r="K663" s="477"/>
      <c r="L663" s="478"/>
    </row>
    <row r="664" spans="1:12" x14ac:dyDescent="0.2">
      <c r="A664" s="470"/>
      <c r="B664" s="471"/>
      <c r="C664" s="472"/>
      <c r="D664" s="473"/>
      <c r="E664" s="474"/>
      <c r="F664" s="283"/>
      <c r="G664" s="283"/>
      <c r="H664" s="475"/>
      <c r="J664" s="476"/>
      <c r="K664" s="477"/>
      <c r="L664" s="478"/>
    </row>
    <row r="665" spans="1:12" x14ac:dyDescent="0.2">
      <c r="A665" s="470"/>
      <c r="B665" s="471"/>
      <c r="C665" s="472"/>
      <c r="D665" s="473"/>
      <c r="E665" s="474"/>
      <c r="F665" s="283"/>
      <c r="G665" s="283"/>
      <c r="H665" s="475"/>
      <c r="J665" s="476"/>
      <c r="K665" s="477"/>
      <c r="L665" s="478"/>
    </row>
    <row r="666" spans="1:12" x14ac:dyDescent="0.2">
      <c r="A666" s="470"/>
      <c r="B666" s="471"/>
      <c r="C666" s="472"/>
      <c r="D666" s="473"/>
      <c r="E666" s="474"/>
      <c r="F666" s="283"/>
      <c r="G666" s="283"/>
      <c r="H666" s="475"/>
      <c r="J666" s="476"/>
      <c r="K666" s="477"/>
      <c r="L666" s="478"/>
    </row>
    <row r="667" spans="1:12" x14ac:dyDescent="0.2">
      <c r="A667" s="470"/>
      <c r="B667" s="471"/>
      <c r="C667" s="472"/>
      <c r="D667" s="473"/>
      <c r="E667" s="474"/>
      <c r="F667" s="283"/>
      <c r="G667" s="283"/>
      <c r="H667" s="475"/>
      <c r="J667" s="476"/>
      <c r="K667" s="477"/>
      <c r="L667" s="478"/>
    </row>
    <row r="668" spans="1:12" x14ac:dyDescent="0.2">
      <c r="A668" s="470"/>
      <c r="B668" s="471"/>
      <c r="C668" s="472"/>
      <c r="D668" s="473"/>
      <c r="E668" s="474"/>
      <c r="F668" s="283"/>
      <c r="G668" s="283"/>
      <c r="H668" s="475"/>
      <c r="J668" s="476"/>
      <c r="K668" s="477"/>
      <c r="L668" s="478"/>
    </row>
    <row r="669" spans="1:12" x14ac:dyDescent="0.2">
      <c r="A669" s="470"/>
      <c r="B669" s="471"/>
      <c r="C669" s="472"/>
      <c r="D669" s="473"/>
      <c r="E669" s="474"/>
      <c r="F669" s="283"/>
      <c r="G669" s="283"/>
      <c r="H669" s="475"/>
      <c r="J669" s="476"/>
      <c r="K669" s="477"/>
      <c r="L669" s="478"/>
    </row>
    <row r="670" spans="1:12" x14ac:dyDescent="0.2">
      <c r="A670" s="470"/>
      <c r="B670" s="471"/>
      <c r="C670" s="472"/>
      <c r="D670" s="473"/>
      <c r="E670" s="474"/>
      <c r="F670" s="283"/>
      <c r="G670" s="283"/>
      <c r="H670" s="475"/>
      <c r="J670" s="476"/>
      <c r="K670" s="477"/>
      <c r="L670" s="478"/>
    </row>
    <row r="671" spans="1:12" x14ac:dyDescent="0.2">
      <c r="A671" s="470"/>
      <c r="B671" s="471"/>
      <c r="C671" s="472"/>
      <c r="D671" s="473"/>
      <c r="E671" s="474"/>
      <c r="F671" s="283"/>
      <c r="G671" s="283"/>
      <c r="H671" s="475"/>
      <c r="J671" s="476"/>
      <c r="K671" s="477"/>
      <c r="L671" s="478"/>
    </row>
    <row r="672" spans="1:12" x14ac:dyDescent="0.2">
      <c r="A672" s="470"/>
      <c r="B672" s="471"/>
      <c r="C672" s="472"/>
      <c r="D672" s="473"/>
      <c r="E672" s="474"/>
      <c r="F672" s="283"/>
      <c r="G672" s="283"/>
      <c r="H672" s="475"/>
      <c r="J672" s="476"/>
      <c r="K672" s="477"/>
      <c r="L672" s="478"/>
    </row>
    <row r="673" spans="1:12" x14ac:dyDescent="0.2">
      <c r="A673" s="470"/>
      <c r="B673" s="471"/>
      <c r="C673" s="472"/>
      <c r="D673" s="473"/>
      <c r="E673" s="474"/>
      <c r="F673" s="283"/>
      <c r="G673" s="283"/>
      <c r="H673" s="475"/>
      <c r="J673" s="476"/>
      <c r="K673" s="477"/>
      <c r="L673" s="478"/>
    </row>
    <row r="674" spans="1:12" x14ac:dyDescent="0.2">
      <c r="A674" s="470"/>
      <c r="B674" s="471"/>
      <c r="C674" s="472"/>
      <c r="D674" s="473"/>
      <c r="E674" s="474"/>
      <c r="F674" s="283"/>
      <c r="G674" s="283"/>
      <c r="H674" s="475"/>
      <c r="J674" s="476"/>
      <c r="K674" s="477"/>
      <c r="L674" s="478"/>
    </row>
    <row r="675" spans="1:12" x14ac:dyDescent="0.2">
      <c r="A675" s="470"/>
      <c r="B675" s="471"/>
      <c r="C675" s="472"/>
      <c r="D675" s="473"/>
      <c r="E675" s="474"/>
      <c r="F675" s="283"/>
      <c r="G675" s="283"/>
      <c r="H675" s="475"/>
      <c r="J675" s="476"/>
      <c r="K675" s="477"/>
      <c r="L675" s="478"/>
    </row>
    <row r="676" spans="1:12" x14ac:dyDescent="0.2">
      <c r="A676" s="470"/>
      <c r="B676" s="471"/>
      <c r="C676" s="472"/>
      <c r="D676" s="473"/>
      <c r="E676" s="474"/>
      <c r="F676" s="283"/>
      <c r="G676" s="283"/>
      <c r="H676" s="475"/>
      <c r="J676" s="476"/>
      <c r="K676" s="477"/>
      <c r="L676" s="478"/>
    </row>
    <row r="677" spans="1:12" x14ac:dyDescent="0.2">
      <c r="A677" s="470"/>
      <c r="B677" s="471"/>
      <c r="C677" s="472"/>
      <c r="D677" s="473"/>
      <c r="E677" s="474"/>
      <c r="F677" s="283"/>
      <c r="G677" s="283"/>
      <c r="H677" s="475"/>
      <c r="J677" s="476"/>
      <c r="K677" s="477"/>
      <c r="L677" s="478"/>
    </row>
    <row r="678" spans="1:12" x14ac:dyDescent="0.2">
      <c r="A678" s="470"/>
      <c r="B678" s="471"/>
      <c r="C678" s="472"/>
      <c r="D678" s="473"/>
      <c r="E678" s="474"/>
      <c r="F678" s="283"/>
      <c r="G678" s="283"/>
      <c r="H678" s="475"/>
      <c r="J678" s="476"/>
      <c r="K678" s="477"/>
      <c r="L678" s="478"/>
    </row>
    <row r="679" spans="1:12" x14ac:dyDescent="0.2">
      <c r="A679" s="470"/>
      <c r="B679" s="471"/>
      <c r="C679" s="472"/>
      <c r="D679" s="473"/>
      <c r="E679" s="474"/>
      <c r="F679" s="283"/>
      <c r="G679" s="283"/>
      <c r="H679" s="475"/>
      <c r="J679" s="476"/>
      <c r="K679" s="477"/>
      <c r="L679" s="478"/>
    </row>
    <row r="680" spans="1:12" x14ac:dyDescent="0.2">
      <c r="A680" s="470"/>
      <c r="B680" s="471"/>
      <c r="C680" s="472"/>
      <c r="D680" s="473"/>
      <c r="E680" s="474"/>
      <c r="F680" s="283"/>
      <c r="G680" s="283"/>
      <c r="H680" s="475"/>
      <c r="J680" s="476"/>
      <c r="K680" s="477"/>
      <c r="L680" s="478"/>
    </row>
    <row r="681" spans="1:12" x14ac:dyDescent="0.2">
      <c r="A681" s="470"/>
      <c r="B681" s="471"/>
      <c r="C681" s="472"/>
      <c r="D681" s="473"/>
      <c r="E681" s="474"/>
      <c r="F681" s="283"/>
      <c r="G681" s="283"/>
      <c r="H681" s="475"/>
      <c r="J681" s="476"/>
      <c r="K681" s="477"/>
      <c r="L681" s="478"/>
    </row>
    <row r="682" spans="1:12" x14ac:dyDescent="0.2">
      <c r="A682" s="470"/>
      <c r="B682" s="471"/>
      <c r="C682" s="472"/>
      <c r="D682" s="473"/>
      <c r="E682" s="474"/>
      <c r="F682" s="283"/>
      <c r="G682" s="283"/>
      <c r="H682" s="475"/>
      <c r="J682" s="476"/>
      <c r="K682" s="477"/>
      <c r="L682" s="478"/>
    </row>
    <row r="683" spans="1:12" x14ac:dyDescent="0.2">
      <c r="A683" s="470"/>
      <c r="B683" s="471"/>
      <c r="C683" s="472"/>
      <c r="D683" s="473"/>
      <c r="E683" s="474"/>
      <c r="F683" s="283"/>
      <c r="G683" s="283"/>
      <c r="H683" s="475"/>
      <c r="J683" s="476"/>
      <c r="K683" s="477"/>
      <c r="L683" s="478"/>
    </row>
    <row r="684" spans="1:12" x14ac:dyDescent="0.2">
      <c r="A684" s="470"/>
      <c r="B684" s="471"/>
      <c r="C684" s="472"/>
      <c r="D684" s="473"/>
      <c r="E684" s="474"/>
      <c r="F684" s="283"/>
      <c r="G684" s="283"/>
      <c r="H684" s="475"/>
      <c r="J684" s="476"/>
      <c r="K684" s="477"/>
      <c r="L684" s="478"/>
    </row>
    <row r="685" spans="1:12" x14ac:dyDescent="0.2">
      <c r="A685" s="470"/>
      <c r="B685" s="471"/>
      <c r="C685" s="472"/>
      <c r="D685" s="473"/>
      <c r="E685" s="474"/>
      <c r="F685" s="283"/>
      <c r="G685" s="283"/>
      <c r="H685" s="475"/>
      <c r="J685" s="476"/>
      <c r="K685" s="477"/>
      <c r="L685" s="478"/>
    </row>
    <row r="686" spans="1:12" x14ac:dyDescent="0.2">
      <c r="A686" s="470"/>
      <c r="B686" s="471"/>
      <c r="C686" s="472"/>
      <c r="D686" s="473"/>
      <c r="E686" s="474"/>
      <c r="F686" s="283"/>
      <c r="G686" s="283"/>
      <c r="H686" s="475"/>
      <c r="J686" s="476"/>
      <c r="K686" s="477"/>
      <c r="L686" s="478"/>
    </row>
  </sheetData>
  <mergeCells count="101">
    <mergeCell ref="C552:E552"/>
    <mergeCell ref="C212:E212"/>
    <mergeCell ref="J212:L212"/>
    <mergeCell ref="C220:E220"/>
    <mergeCell ref="F226:H226"/>
    <mergeCell ref="C221:E221"/>
    <mergeCell ref="J216:L216"/>
    <mergeCell ref="F212:H212"/>
    <mergeCell ref="C213:E213"/>
    <mergeCell ref="F225:H225"/>
    <mergeCell ref="C227:E227"/>
    <mergeCell ref="F227:H227"/>
    <mergeCell ref="C215:E215"/>
    <mergeCell ref="C222:E222"/>
    <mergeCell ref="C218:E218"/>
    <mergeCell ref="C219:E219"/>
    <mergeCell ref="C226:E226"/>
    <mergeCell ref="C590:E590"/>
    <mergeCell ref="C592:E592"/>
    <mergeCell ref="C211:E211"/>
    <mergeCell ref="J215:L215"/>
    <mergeCell ref="F215:H215"/>
    <mergeCell ref="J213:L213"/>
    <mergeCell ref="F213:H213"/>
    <mergeCell ref="J226:L226"/>
    <mergeCell ref="F216:H216"/>
    <mergeCell ref="J552:L552"/>
    <mergeCell ref="J553:L553"/>
    <mergeCell ref="F211:H211"/>
    <mergeCell ref="J225:L225"/>
    <mergeCell ref="C553:E553"/>
    <mergeCell ref="C223:E223"/>
    <mergeCell ref="C224:E224"/>
    <mergeCell ref="C225:E225"/>
    <mergeCell ref="C505:E505"/>
    <mergeCell ref="C507:E507"/>
    <mergeCell ref="C555:E555"/>
    <mergeCell ref="C504:E504"/>
    <mergeCell ref="J220:L220"/>
    <mergeCell ref="C217:E217"/>
    <mergeCell ref="F222:H222"/>
    <mergeCell ref="J589:L589"/>
    <mergeCell ref="C216:E216"/>
    <mergeCell ref="J219:L219"/>
    <mergeCell ref="F221:H221"/>
    <mergeCell ref="F217:H217"/>
    <mergeCell ref="J218:L218"/>
    <mergeCell ref="F3:H3"/>
    <mergeCell ref="J209:L209"/>
    <mergeCell ref="J207:L207"/>
    <mergeCell ref="F208:H208"/>
    <mergeCell ref="J203:L203"/>
    <mergeCell ref="F203:H203"/>
    <mergeCell ref="F209:H209"/>
    <mergeCell ref="J221:L221"/>
    <mergeCell ref="C208:E208"/>
    <mergeCell ref="J222:L222"/>
    <mergeCell ref="F219:H219"/>
    <mergeCell ref="J217:L217"/>
    <mergeCell ref="F555:H555"/>
    <mergeCell ref="J555:K555"/>
    <mergeCell ref="C589:E589"/>
    <mergeCell ref="J4:L4"/>
    <mergeCell ref="F220:H220"/>
    <mergeCell ref="C210:E210"/>
    <mergeCell ref="J592:K592"/>
    <mergeCell ref="F592:H592"/>
    <mergeCell ref="C252:E252"/>
    <mergeCell ref="J504:L504"/>
    <mergeCell ref="J210:L210"/>
    <mergeCell ref="F507:G507"/>
    <mergeCell ref="J211:L211"/>
    <mergeCell ref="F4:H4"/>
    <mergeCell ref="J3:L3"/>
    <mergeCell ref="F207:H207"/>
    <mergeCell ref="J505:L505"/>
    <mergeCell ref="F590:H590"/>
    <mergeCell ref="J590:L590"/>
    <mergeCell ref="F347:G347"/>
    <mergeCell ref="F504:H504"/>
    <mergeCell ref="F505:H505"/>
    <mergeCell ref="J507:K507"/>
    <mergeCell ref="F589:H589"/>
    <mergeCell ref="J224:L224"/>
    <mergeCell ref="F218:H218"/>
    <mergeCell ref="F224:H224"/>
    <mergeCell ref="F223:H223"/>
    <mergeCell ref="F552:H552"/>
    <mergeCell ref="F553:H553"/>
    <mergeCell ref="C6:E6"/>
    <mergeCell ref="F6:H6"/>
    <mergeCell ref="J6:L6"/>
    <mergeCell ref="C3:E3"/>
    <mergeCell ref="C4:E4"/>
    <mergeCell ref="C209:E209"/>
    <mergeCell ref="C203:E203"/>
    <mergeCell ref="C207:E207"/>
    <mergeCell ref="J227:L227"/>
    <mergeCell ref="F210:H210"/>
    <mergeCell ref="J208:L208"/>
    <mergeCell ref="J223:L223"/>
  </mergeCells>
  <pageMargins left="0.70866141732283472" right="0.70866141732283472" top="0.74803149606299213" bottom="0.74803149606299213" header="0.31496062992125984" footer="0.31496062992125984"/>
  <pageSetup paperSize="9" scale="61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035"/>
  <sheetViews>
    <sheetView workbookViewId="0">
      <selection activeCell="L13" sqref="L13"/>
    </sheetView>
  </sheetViews>
  <sheetFormatPr defaultColWidth="9" defaultRowHeight="15" x14ac:dyDescent="0.25"/>
  <cols>
    <col min="1" max="1" width="59.85546875" customWidth="1"/>
    <col min="2" max="2" width="5.85546875" customWidth="1"/>
    <col min="3" max="4" width="10.28515625" style="1" customWidth="1"/>
    <col min="5" max="5" width="10.28515625" style="2" customWidth="1"/>
    <col min="6" max="9" width="10.28515625" hidden="1"/>
    <col min="10" max="10" width="10.28515625" style="1" customWidth="1"/>
    <col min="11" max="11" width="10.28515625" style="3" customWidth="1"/>
    <col min="12" max="12" width="10.28515625" style="4" customWidth="1"/>
    <col min="13" max="256" width="10" customWidth="1"/>
  </cols>
  <sheetData>
    <row r="1" spans="1:14" x14ac:dyDescent="0.2">
      <c r="A1" s="5" t="s">
        <v>0</v>
      </c>
      <c r="B1" s="6"/>
      <c r="C1" s="7"/>
      <c r="D1" s="7"/>
      <c r="E1" s="8"/>
      <c r="F1" s="6"/>
      <c r="G1" s="6"/>
      <c r="H1" s="6"/>
      <c r="I1" s="6"/>
      <c r="J1" s="7"/>
      <c r="K1" s="9"/>
      <c r="L1" s="10"/>
    </row>
    <row r="2" spans="1:14" x14ac:dyDescent="0.2">
      <c r="A2" s="957" t="s">
        <v>215</v>
      </c>
      <c r="B2" s="957"/>
      <c r="C2" s="957"/>
      <c r="D2" s="957"/>
      <c r="E2" s="957"/>
      <c r="F2" s="957"/>
      <c r="G2" s="957"/>
      <c r="H2" s="957"/>
      <c r="I2" s="11"/>
      <c r="J2" s="7"/>
      <c r="K2" s="9"/>
      <c r="L2" s="10"/>
    </row>
    <row r="3" spans="1:14" x14ac:dyDescent="0.25">
      <c r="A3" s="12" t="s">
        <v>2</v>
      </c>
      <c r="B3" s="13" t="s">
        <v>3</v>
      </c>
      <c r="C3" s="964" t="s">
        <v>4</v>
      </c>
      <c r="D3" s="965"/>
      <c r="E3" s="965"/>
      <c r="F3" s="961" t="s">
        <v>5</v>
      </c>
      <c r="G3" s="961"/>
      <c r="H3" s="961"/>
      <c r="I3" s="15"/>
      <c r="J3" s="959" t="s">
        <v>6</v>
      </c>
      <c r="K3" s="960"/>
      <c r="L3" s="960"/>
      <c r="M3" s="16"/>
      <c r="N3" s="16"/>
    </row>
    <row r="4" spans="1:14" x14ac:dyDescent="0.25">
      <c r="A4" s="12"/>
      <c r="B4" s="13"/>
      <c r="C4" s="961" t="s">
        <v>7</v>
      </c>
      <c r="D4" s="961"/>
      <c r="E4" s="961"/>
      <c r="F4" s="961" t="s">
        <v>7</v>
      </c>
      <c r="G4" s="961"/>
      <c r="H4" s="961"/>
      <c r="I4" s="15"/>
      <c r="J4" s="959" t="s">
        <v>8</v>
      </c>
      <c r="K4" s="960"/>
      <c r="L4" s="960"/>
      <c r="M4" s="16"/>
      <c r="N4" s="16"/>
    </row>
    <row r="5" spans="1:14" x14ac:dyDescent="0.2">
      <c r="A5" s="12"/>
      <c r="B5" s="13"/>
      <c r="C5" s="17" t="s">
        <v>9</v>
      </c>
      <c r="D5" s="18" t="s">
        <v>10</v>
      </c>
      <c r="E5" s="19" t="s">
        <v>11</v>
      </c>
      <c r="F5" s="17" t="s">
        <v>9</v>
      </c>
      <c r="G5" s="18" t="s">
        <v>10</v>
      </c>
      <c r="H5" s="20" t="s">
        <v>11</v>
      </c>
      <c r="I5" s="15"/>
      <c r="J5" s="21" t="s">
        <v>9</v>
      </c>
      <c r="K5" s="22" t="s">
        <v>10</v>
      </c>
      <c r="L5" s="23" t="s">
        <v>11</v>
      </c>
      <c r="M5" s="16"/>
      <c r="N5" s="16"/>
    </row>
    <row r="6" spans="1:14" x14ac:dyDescent="0.2">
      <c r="A6" s="24"/>
      <c r="B6" s="13"/>
      <c r="C6" s="958" t="s">
        <v>12</v>
      </c>
      <c r="D6" s="958"/>
      <c r="E6" s="25"/>
      <c r="F6" s="958" t="s">
        <v>13</v>
      </c>
      <c r="G6" s="958"/>
      <c r="H6" s="26"/>
      <c r="I6" s="15"/>
      <c r="J6" s="963" t="s">
        <v>14</v>
      </c>
      <c r="K6" s="963"/>
      <c r="L6" s="27"/>
      <c r="M6" s="16"/>
      <c r="N6" s="16"/>
    </row>
    <row r="7" spans="1:14" x14ac:dyDescent="0.2">
      <c r="A7" s="28" t="s">
        <v>144</v>
      </c>
      <c r="B7" s="29"/>
      <c r="C7" s="30"/>
      <c r="D7" s="31"/>
      <c r="E7" s="32"/>
      <c r="F7" s="30"/>
      <c r="G7" s="31"/>
      <c r="H7" s="32"/>
      <c r="I7" s="33"/>
      <c r="J7" s="34"/>
      <c r="K7" s="35"/>
      <c r="L7" s="82"/>
    </row>
    <row r="8" spans="1:14" x14ac:dyDescent="0.2">
      <c r="A8" s="37" t="s">
        <v>145</v>
      </c>
      <c r="B8" s="29" t="s">
        <v>19</v>
      </c>
      <c r="C8" s="30">
        <f>J8*1.06</f>
        <v>4228.1280000000006</v>
      </c>
      <c r="D8" s="31">
        <v>0</v>
      </c>
      <c r="E8" s="46">
        <v>0.06</v>
      </c>
      <c r="F8" s="30">
        <v>3583.7443666886402</v>
      </c>
      <c r="G8" s="31">
        <v>3143.6354093760001</v>
      </c>
      <c r="H8" s="47">
        <v>5.4999999999999938E-2</v>
      </c>
      <c r="I8" s="33"/>
      <c r="J8" s="34">
        <v>3988.8</v>
      </c>
      <c r="K8" s="35"/>
      <c r="L8" s="48"/>
      <c r="M8" s="45"/>
      <c r="N8" s="45"/>
    </row>
    <row r="9" spans="1:14" x14ac:dyDescent="0.2">
      <c r="A9" s="37" t="s">
        <v>146</v>
      </c>
      <c r="B9" s="29" t="s">
        <v>19</v>
      </c>
      <c r="C9" s="30">
        <f>J9*1.06</f>
        <v>5285.16</v>
      </c>
      <c r="D9" s="31">
        <v>0</v>
      </c>
      <c r="E9" s="46">
        <v>0.06</v>
      </c>
      <c r="F9" s="30">
        <v>4479.6844590220808</v>
      </c>
      <c r="G9" s="31">
        <v>3929.5477710720011</v>
      </c>
      <c r="H9" s="47">
        <v>5.4999999999999938E-2</v>
      </c>
      <c r="I9" s="33"/>
      <c r="J9" s="34">
        <v>4986</v>
      </c>
      <c r="K9" s="35">
        <f>D9*1.055</f>
        <v>0</v>
      </c>
      <c r="L9" s="48"/>
    </row>
    <row r="10" spans="1:14" x14ac:dyDescent="0.2">
      <c r="A10" s="37" t="s">
        <v>535</v>
      </c>
      <c r="B10" s="29" t="s">
        <v>19</v>
      </c>
      <c r="C10" s="30">
        <f>J10*1.06</f>
        <v>4228.1280000000006</v>
      </c>
      <c r="D10" s="31">
        <v>0</v>
      </c>
      <c r="E10" s="46">
        <v>0.06</v>
      </c>
      <c r="F10" s="30">
        <v>3583.7443666886393</v>
      </c>
      <c r="G10" s="31">
        <v>3143.6354093759996</v>
      </c>
      <c r="H10" s="47">
        <v>5.4999999999999938E-2</v>
      </c>
      <c r="I10" s="33"/>
      <c r="J10" s="34">
        <v>3988.8</v>
      </c>
      <c r="K10" s="35">
        <f>D10*1.055</f>
        <v>0</v>
      </c>
      <c r="L10" s="48"/>
    </row>
    <row r="11" spans="1:14" x14ac:dyDescent="0.2">
      <c r="A11" s="37" t="s">
        <v>536</v>
      </c>
      <c r="B11" s="29" t="s">
        <v>19</v>
      </c>
      <c r="C11" s="30">
        <v>2500</v>
      </c>
      <c r="D11" s="31" t="s">
        <v>537</v>
      </c>
      <c r="E11" s="46">
        <v>0.06</v>
      </c>
      <c r="F11" s="30"/>
      <c r="G11" s="31"/>
      <c r="H11" s="47"/>
      <c r="I11" s="33"/>
      <c r="J11" s="34" t="s">
        <v>537</v>
      </c>
      <c r="K11" s="35" t="s">
        <v>537</v>
      </c>
      <c r="L11" s="48"/>
    </row>
    <row r="12" spans="1:14" x14ac:dyDescent="0.2">
      <c r="A12" s="131" t="s">
        <v>149</v>
      </c>
      <c r="B12" s="29"/>
      <c r="C12" s="30"/>
      <c r="D12" s="31"/>
      <c r="E12" s="46"/>
      <c r="F12" s="30"/>
      <c r="G12" s="31"/>
      <c r="H12" s="32"/>
      <c r="I12" s="33"/>
      <c r="J12" s="34"/>
      <c r="K12" s="35"/>
      <c r="L12" s="82"/>
    </row>
    <row r="13" spans="1:14" x14ac:dyDescent="0.2">
      <c r="A13" s="37" t="s">
        <v>150</v>
      </c>
      <c r="B13" s="29" t="s">
        <v>19</v>
      </c>
      <c r="C13" s="30">
        <f>J13*1.06</f>
        <v>4228.1280000000006</v>
      </c>
      <c r="D13" s="31">
        <v>0</v>
      </c>
      <c r="E13" s="46">
        <v>0.06</v>
      </c>
      <c r="F13" s="30">
        <v>3583.7443666886393</v>
      </c>
      <c r="G13" s="31">
        <v>3143.6354093759996</v>
      </c>
      <c r="H13" s="47">
        <v>5.4999999999999938E-2</v>
      </c>
      <c r="I13" s="33"/>
      <c r="J13" s="34">
        <v>3988.8</v>
      </c>
      <c r="K13" s="35">
        <f>D13*1.055</f>
        <v>0</v>
      </c>
      <c r="L13" s="48"/>
    </row>
    <row r="14" spans="1:14" x14ac:dyDescent="0.2">
      <c r="A14" s="37" t="s">
        <v>151</v>
      </c>
      <c r="B14" s="29" t="s">
        <v>19</v>
      </c>
      <c r="C14" s="30">
        <f>J14*1.06</f>
        <v>5285.16</v>
      </c>
      <c r="D14" s="31">
        <v>0</v>
      </c>
      <c r="E14" s="46">
        <v>0.06</v>
      </c>
      <c r="F14" s="30">
        <v>4479.6844590220808</v>
      </c>
      <c r="G14" s="31">
        <v>3929.5477710720011</v>
      </c>
      <c r="H14" s="47">
        <v>5.4999999999999938E-2</v>
      </c>
      <c r="I14" s="33"/>
      <c r="J14" s="34">
        <v>4986</v>
      </c>
      <c r="K14" s="35">
        <f t="shared" ref="K14:K25" si="0">D14*1.055</f>
        <v>0</v>
      </c>
      <c r="L14" s="48"/>
    </row>
    <row r="15" spans="1:14" x14ac:dyDescent="0.2">
      <c r="A15" s="37" t="s">
        <v>152</v>
      </c>
      <c r="B15" s="29" t="s">
        <v>19</v>
      </c>
      <c r="C15" s="30">
        <f>J15*1.06</f>
        <v>527.88</v>
      </c>
      <c r="D15" s="31">
        <v>0</v>
      </c>
      <c r="E15" s="46">
        <v>0.06</v>
      </c>
      <c r="F15" s="30">
        <v>447.96204484416012</v>
      </c>
      <c r="G15" s="31">
        <v>392.94916214400013</v>
      </c>
      <c r="H15" s="47">
        <v>5.4999999999999938E-2</v>
      </c>
      <c r="I15" s="33"/>
      <c r="J15" s="34">
        <v>498</v>
      </c>
      <c r="K15" s="35">
        <f t="shared" si="0"/>
        <v>0</v>
      </c>
      <c r="L15" s="48"/>
    </row>
    <row r="16" spans="1:14" x14ac:dyDescent="0.2">
      <c r="A16" s="37" t="s">
        <v>538</v>
      </c>
      <c r="B16" s="29" t="s">
        <v>19</v>
      </c>
      <c r="C16" s="30">
        <f>J16*1.06</f>
        <v>5285.16</v>
      </c>
      <c r="D16" s="31">
        <v>0</v>
      </c>
      <c r="E16" s="46">
        <v>0.06</v>
      </c>
      <c r="F16" s="30">
        <v>4479.6844590220808</v>
      </c>
      <c r="G16" s="31">
        <v>3929.5477710720011</v>
      </c>
      <c r="H16" s="47">
        <v>5.4999999999999938E-2</v>
      </c>
      <c r="I16" s="33"/>
      <c r="J16" s="34">
        <v>4986</v>
      </c>
      <c r="K16" s="35">
        <f t="shared" si="0"/>
        <v>0</v>
      </c>
      <c r="L16" s="48"/>
    </row>
    <row r="17" spans="1:12" x14ac:dyDescent="0.2">
      <c r="A17" s="37" t="s">
        <v>539</v>
      </c>
      <c r="B17" s="29" t="s">
        <v>19</v>
      </c>
      <c r="C17" s="30">
        <v>2500</v>
      </c>
      <c r="D17" s="31" t="s">
        <v>537</v>
      </c>
      <c r="E17" s="46">
        <v>0.06</v>
      </c>
      <c r="F17" s="30"/>
      <c r="G17" s="31"/>
      <c r="H17" s="47"/>
      <c r="I17" s="33"/>
      <c r="J17" s="34" t="s">
        <v>537</v>
      </c>
      <c r="K17" s="35" t="s">
        <v>537</v>
      </c>
      <c r="L17" s="48"/>
    </row>
    <row r="18" spans="1:12" x14ac:dyDescent="0.2">
      <c r="A18" s="37" t="s">
        <v>169</v>
      </c>
      <c r="B18" s="29" t="s">
        <v>19</v>
      </c>
      <c r="C18" s="30">
        <f>J18*1.06</f>
        <v>4471.08</v>
      </c>
      <c r="D18" s="31" t="s">
        <v>537</v>
      </c>
      <c r="E18" s="46">
        <v>0.06</v>
      </c>
      <c r="F18" s="30"/>
      <c r="G18" s="31"/>
      <c r="H18" s="47"/>
      <c r="I18" s="33"/>
      <c r="J18" s="34">
        <v>4218</v>
      </c>
      <c r="K18" s="35" t="s">
        <v>537</v>
      </c>
      <c r="L18" s="48"/>
    </row>
    <row r="19" spans="1:12" x14ac:dyDescent="0.2">
      <c r="A19" s="63" t="s">
        <v>171</v>
      </c>
      <c r="B19" s="29" t="s">
        <v>19</v>
      </c>
      <c r="C19" s="30">
        <f>J19*1.06</f>
        <v>1812.6000000000001</v>
      </c>
      <c r="D19" s="30">
        <v>0</v>
      </c>
      <c r="E19" s="46">
        <v>0.06</v>
      </c>
      <c r="F19" s="30"/>
      <c r="G19" s="31"/>
      <c r="H19" s="47"/>
      <c r="I19" s="33"/>
      <c r="J19" s="34">
        <v>1710</v>
      </c>
      <c r="K19" s="35" t="s">
        <v>537</v>
      </c>
      <c r="L19" s="48"/>
    </row>
    <row r="20" spans="1:12" x14ac:dyDescent="0.2">
      <c r="A20" s="37" t="s">
        <v>540</v>
      </c>
      <c r="B20" s="29" t="s">
        <v>19</v>
      </c>
      <c r="C20" s="30">
        <v>3988</v>
      </c>
      <c r="D20" s="30">
        <v>0</v>
      </c>
      <c r="E20" s="46">
        <v>0.06</v>
      </c>
      <c r="F20" s="30"/>
      <c r="G20" s="31"/>
      <c r="H20" s="47"/>
      <c r="I20" s="33"/>
      <c r="J20" s="34" t="s">
        <v>537</v>
      </c>
      <c r="K20" s="35" t="s">
        <v>537</v>
      </c>
      <c r="L20" s="48"/>
    </row>
    <row r="21" spans="1:12" x14ac:dyDescent="0.2">
      <c r="A21" s="63" t="s">
        <v>541</v>
      </c>
      <c r="B21" s="29" t="s">
        <v>19</v>
      </c>
      <c r="C21" s="30">
        <f t="shared" ref="C21:C26" si="1">J21*1.06</f>
        <v>4229.4000000000005</v>
      </c>
      <c r="D21" s="30">
        <v>0</v>
      </c>
      <c r="E21" s="46">
        <v>0.06</v>
      </c>
      <c r="F21" s="30"/>
      <c r="G21" s="31"/>
      <c r="H21" s="47"/>
      <c r="I21" s="33"/>
      <c r="J21" s="34">
        <v>3990</v>
      </c>
      <c r="K21" s="35" t="s">
        <v>537</v>
      </c>
      <c r="L21" s="48"/>
    </row>
    <row r="22" spans="1:12" x14ac:dyDescent="0.2">
      <c r="A22" s="37" t="s">
        <v>542</v>
      </c>
      <c r="B22" s="29" t="s">
        <v>19</v>
      </c>
      <c r="C22" s="30">
        <f t="shared" si="1"/>
        <v>169.1336</v>
      </c>
      <c r="D22" s="31">
        <v>0</v>
      </c>
      <c r="E22" s="46">
        <v>0.06</v>
      </c>
      <c r="F22" s="30">
        <v>143.35169498496001</v>
      </c>
      <c r="G22" s="31">
        <v>125.74710086400002</v>
      </c>
      <c r="H22" s="47">
        <v>5.4999999999999938E-2</v>
      </c>
      <c r="I22" s="33"/>
      <c r="J22" s="34">
        <v>159.56</v>
      </c>
      <c r="K22" s="35">
        <f t="shared" si="0"/>
        <v>0</v>
      </c>
      <c r="L22" s="48"/>
    </row>
    <row r="23" spans="1:12" x14ac:dyDescent="0.2">
      <c r="A23" s="63" t="s">
        <v>168</v>
      </c>
      <c r="B23" s="29" t="s">
        <v>19</v>
      </c>
      <c r="C23" s="30">
        <f t="shared" si="1"/>
        <v>1132.7902000000001</v>
      </c>
      <c r="D23" s="31">
        <v>0</v>
      </c>
      <c r="E23" s="46">
        <v>0.06</v>
      </c>
      <c r="F23" s="30">
        <v>960.15870719999998</v>
      </c>
      <c r="G23" s="31">
        <v>842.24448000000007</v>
      </c>
      <c r="H23" s="47">
        <v>5.4999999999999938E-2</v>
      </c>
      <c r="I23" s="33"/>
      <c r="J23" s="34">
        <v>1068.67</v>
      </c>
      <c r="K23" s="35">
        <f t="shared" si="0"/>
        <v>0</v>
      </c>
      <c r="L23" s="48"/>
    </row>
    <row r="24" spans="1:12" x14ac:dyDescent="0.2">
      <c r="A24" s="63" t="s">
        <v>172</v>
      </c>
      <c r="B24" s="29" t="s">
        <v>19</v>
      </c>
      <c r="C24" s="30">
        <f t="shared" si="1"/>
        <v>2175.12</v>
      </c>
      <c r="D24" s="30">
        <v>0</v>
      </c>
      <c r="E24" s="46">
        <v>0.06</v>
      </c>
      <c r="F24" s="30">
        <v>960.15870719999998</v>
      </c>
      <c r="G24" s="31">
        <v>842.24448000000007</v>
      </c>
      <c r="H24" s="47">
        <v>5.4999999999999938E-2</v>
      </c>
      <c r="I24" s="33"/>
      <c r="J24" s="34">
        <v>2052</v>
      </c>
      <c r="K24" s="35">
        <f t="shared" si="0"/>
        <v>0</v>
      </c>
      <c r="L24" s="48"/>
    </row>
    <row r="25" spans="1:12" ht="24" x14ac:dyDescent="0.2">
      <c r="A25" s="63" t="s">
        <v>173</v>
      </c>
      <c r="B25" s="29" t="s">
        <v>19</v>
      </c>
      <c r="C25" s="30">
        <f t="shared" si="1"/>
        <v>3021</v>
      </c>
      <c r="D25" s="30">
        <v>0</v>
      </c>
      <c r="E25" s="46">
        <v>0.06</v>
      </c>
      <c r="F25" s="30">
        <v>960.15870719999998</v>
      </c>
      <c r="G25" s="31">
        <v>842.24448000000007</v>
      </c>
      <c r="H25" s="47">
        <v>5.4999999999999938E-2</v>
      </c>
      <c r="I25" s="33"/>
      <c r="J25" s="34">
        <v>2850</v>
      </c>
      <c r="K25" s="35">
        <f t="shared" si="0"/>
        <v>0</v>
      </c>
      <c r="L25" s="48"/>
    </row>
    <row r="26" spans="1:12" x14ac:dyDescent="0.2">
      <c r="A26" s="63" t="s">
        <v>174</v>
      </c>
      <c r="B26" s="29" t="s">
        <v>19</v>
      </c>
      <c r="C26" s="30">
        <f t="shared" si="1"/>
        <v>1812.6000000000001</v>
      </c>
      <c r="D26" s="30">
        <v>0</v>
      </c>
      <c r="E26" s="46">
        <v>0.06</v>
      </c>
      <c r="F26" s="30"/>
      <c r="G26" s="31"/>
      <c r="H26" s="47"/>
      <c r="I26" s="33"/>
      <c r="J26" s="34">
        <v>1710</v>
      </c>
      <c r="K26" s="35" t="s">
        <v>537</v>
      </c>
      <c r="L26" s="48"/>
    </row>
    <row r="27" spans="1:12" x14ac:dyDescent="0.2">
      <c r="A27" s="37" t="s">
        <v>154</v>
      </c>
      <c r="B27" s="29" t="s">
        <v>19</v>
      </c>
      <c r="C27" s="30">
        <f>J27*1.15</f>
        <v>457.7</v>
      </c>
      <c r="D27" s="31">
        <v>0</v>
      </c>
      <c r="E27" s="46">
        <v>0.1</v>
      </c>
      <c r="F27" s="30">
        <v>358.3792374624</v>
      </c>
      <c r="G27" s="31">
        <v>314.36775216000001</v>
      </c>
      <c r="H27" s="47">
        <v>5.4999999999999938E-2</v>
      </c>
      <c r="I27" s="33"/>
      <c r="J27" s="34">
        <v>398</v>
      </c>
      <c r="K27" s="35">
        <f>D27*1.055</f>
        <v>0</v>
      </c>
      <c r="L27" s="48"/>
    </row>
    <row r="28" spans="1:12" x14ac:dyDescent="0.2">
      <c r="A28" s="37" t="s">
        <v>155</v>
      </c>
      <c r="B28" s="29" t="s">
        <v>19</v>
      </c>
      <c r="C28" s="30">
        <v>1500</v>
      </c>
      <c r="D28" s="31">
        <v>0</v>
      </c>
      <c r="E28" s="46">
        <v>0.06</v>
      </c>
      <c r="F28" s="30">
        <v>528.21362563200012</v>
      </c>
      <c r="G28" s="31">
        <v>463.34528564210541</v>
      </c>
      <c r="H28" s="47">
        <v>5.4999999999999938E-2</v>
      </c>
      <c r="I28" s="33"/>
      <c r="J28" s="34">
        <f>K28*1.14</f>
        <v>0</v>
      </c>
      <c r="K28" s="35">
        <f>D28*1.055</f>
        <v>0</v>
      </c>
      <c r="L28" s="48"/>
    </row>
    <row r="29" spans="1:12" x14ac:dyDescent="0.2">
      <c r="A29" s="131" t="s">
        <v>156</v>
      </c>
      <c r="B29" s="29"/>
      <c r="C29" s="30"/>
      <c r="D29" s="31"/>
      <c r="E29" s="46"/>
      <c r="F29" s="30"/>
      <c r="G29" s="31"/>
      <c r="H29" s="47"/>
      <c r="I29" s="33"/>
      <c r="J29" s="34"/>
      <c r="K29" s="35"/>
      <c r="L29" s="48"/>
    </row>
    <row r="30" spans="1:12" x14ac:dyDescent="0.2">
      <c r="A30" s="63" t="s">
        <v>157</v>
      </c>
      <c r="B30" s="29" t="s">
        <v>19</v>
      </c>
      <c r="C30" s="30">
        <f>J30*1.06</f>
        <v>135.13939999999999</v>
      </c>
      <c r="D30" s="43">
        <v>118.54</v>
      </c>
      <c r="E30" s="46">
        <v>0.06</v>
      </c>
      <c r="F30" s="39">
        <v>113.99999999999999</v>
      </c>
      <c r="G30" s="43">
        <v>100</v>
      </c>
      <c r="H30" s="90" t="s">
        <v>158</v>
      </c>
      <c r="I30" s="33"/>
      <c r="J30" s="34">
        <v>127.49</v>
      </c>
      <c r="K30" s="35">
        <v>111.83</v>
      </c>
      <c r="L30" s="480"/>
    </row>
    <row r="31" spans="1:12" x14ac:dyDescent="0.2">
      <c r="A31" s="63" t="s">
        <v>159</v>
      </c>
      <c r="B31" s="29" t="s">
        <v>19</v>
      </c>
      <c r="C31" s="30">
        <f>J31*0.06</f>
        <v>10.686</v>
      </c>
      <c r="D31" s="31">
        <v>165.6</v>
      </c>
      <c r="E31" s="46">
        <v>0.06</v>
      </c>
      <c r="F31" s="30">
        <v>160.0264512</v>
      </c>
      <c r="G31" s="31">
        <v>140.37408000000002</v>
      </c>
      <c r="H31" s="47">
        <v>5.4999999999999938E-2</v>
      </c>
      <c r="I31" s="33"/>
      <c r="J31" s="34">
        <v>178.1</v>
      </c>
      <c r="K31" s="35">
        <v>156.22999999999999</v>
      </c>
      <c r="L31" s="81"/>
    </row>
    <row r="32" spans="1:12" x14ac:dyDescent="0.2">
      <c r="A32" s="63" t="s">
        <v>160</v>
      </c>
      <c r="B32" s="29" t="s">
        <v>19</v>
      </c>
      <c r="C32" s="30">
        <f>J32*1.06</f>
        <v>283.20020000000005</v>
      </c>
      <c r="D32" s="31">
        <v>248.42</v>
      </c>
      <c r="E32" s="46">
        <v>0.06</v>
      </c>
      <c r="F32" s="30">
        <v>240.0396768</v>
      </c>
      <c r="G32" s="31">
        <v>210.56112000000002</v>
      </c>
      <c r="H32" s="47">
        <v>5.4999999999999938E-2</v>
      </c>
      <c r="I32" s="33"/>
      <c r="J32" s="34">
        <v>267.17</v>
      </c>
      <c r="K32" s="35">
        <v>234.36</v>
      </c>
      <c r="L32" s="81"/>
    </row>
    <row r="33" spans="1:12" x14ac:dyDescent="0.2">
      <c r="A33" s="63" t="s">
        <v>161</v>
      </c>
      <c r="B33" s="29" t="s">
        <v>19</v>
      </c>
      <c r="C33" s="30">
        <f>J33*1.06</f>
        <v>377.59320000000002</v>
      </c>
      <c r="D33" s="31">
        <v>331.23</v>
      </c>
      <c r="E33" s="46">
        <v>0.06</v>
      </c>
      <c r="F33" s="30">
        <v>320.05290239999999</v>
      </c>
      <c r="G33" s="31">
        <v>280.74816000000004</v>
      </c>
      <c r="H33" s="47">
        <v>5.4999999999999938E-2</v>
      </c>
      <c r="I33" s="33"/>
      <c r="J33" s="34">
        <v>356.22</v>
      </c>
      <c r="K33" s="35">
        <v>312.48</v>
      </c>
      <c r="L33" s="81"/>
    </row>
    <row r="34" spans="1:12" x14ac:dyDescent="0.2">
      <c r="A34" s="63" t="s">
        <v>162</v>
      </c>
      <c r="B34" s="29" t="s">
        <v>19</v>
      </c>
      <c r="C34" s="30">
        <f>J34*1.06</f>
        <v>471.99680000000001</v>
      </c>
      <c r="D34" s="31">
        <v>414.04</v>
      </c>
      <c r="E34" s="46">
        <v>0.06</v>
      </c>
      <c r="F34" s="30">
        <v>400.06612800000005</v>
      </c>
      <c r="G34" s="31">
        <v>350.93520000000007</v>
      </c>
      <c r="H34" s="47">
        <v>5.4999999999999938E-2</v>
      </c>
      <c r="I34" s="33"/>
      <c r="J34" s="34">
        <v>445.28</v>
      </c>
      <c r="K34" s="35">
        <v>390.6</v>
      </c>
      <c r="L34" s="81"/>
    </row>
    <row r="35" spans="1:12" x14ac:dyDescent="0.2">
      <c r="A35" s="63" t="s">
        <v>163</v>
      </c>
      <c r="B35" s="29" t="s">
        <v>19</v>
      </c>
      <c r="C35" s="30">
        <f>J35*1.06</f>
        <v>566.4004000000001</v>
      </c>
      <c r="D35" s="31">
        <v>496.84</v>
      </c>
      <c r="E35" s="46">
        <v>0.06</v>
      </c>
      <c r="F35" s="30">
        <v>480.07935359999999</v>
      </c>
      <c r="G35" s="31">
        <v>421.12224000000003</v>
      </c>
      <c r="H35" s="47">
        <v>5.4999999999999938E-2</v>
      </c>
      <c r="I35" s="33"/>
      <c r="J35" s="34">
        <v>534.34</v>
      </c>
      <c r="K35" s="35">
        <v>468.72</v>
      </c>
      <c r="L35" s="48"/>
    </row>
    <row r="36" spans="1:12" x14ac:dyDescent="0.2">
      <c r="A36" s="63" t="s">
        <v>164</v>
      </c>
      <c r="B36" s="29" t="s">
        <v>19</v>
      </c>
      <c r="C36" s="30">
        <f>J36*1.06</f>
        <v>943.99360000000001</v>
      </c>
      <c r="D36" s="31">
        <v>828.07</v>
      </c>
      <c r="E36" s="46">
        <v>0.06</v>
      </c>
      <c r="F36" s="30">
        <v>800.1322560000001</v>
      </c>
      <c r="G36" s="31">
        <v>701.87040000000013</v>
      </c>
      <c r="H36" s="47">
        <v>5.4999999999999938E-2</v>
      </c>
      <c r="I36" s="33"/>
      <c r="J36" s="34">
        <v>890.56</v>
      </c>
      <c r="K36" s="35">
        <v>781.2</v>
      </c>
      <c r="L36" s="48"/>
    </row>
    <row r="37" spans="1:12" x14ac:dyDescent="0.2">
      <c r="A37" s="63" t="s">
        <v>543</v>
      </c>
      <c r="B37" s="29" t="s">
        <v>19</v>
      </c>
      <c r="C37" s="30">
        <v>1500</v>
      </c>
      <c r="D37" s="31"/>
      <c r="E37" s="46">
        <v>0.06</v>
      </c>
      <c r="F37" s="30"/>
      <c r="G37" s="31"/>
      <c r="H37" s="47"/>
      <c r="I37" s="33"/>
      <c r="J37" s="34"/>
      <c r="K37" s="35"/>
      <c r="L37" s="48"/>
    </row>
    <row r="38" spans="1:12" x14ac:dyDescent="0.2">
      <c r="A38" s="63" t="s">
        <v>544</v>
      </c>
      <c r="B38" s="29" t="s">
        <v>19</v>
      </c>
      <c r="C38" s="30">
        <v>2500</v>
      </c>
      <c r="D38" s="31"/>
      <c r="E38" s="46">
        <v>0.06</v>
      </c>
      <c r="F38" s="30"/>
      <c r="G38" s="31"/>
      <c r="H38" s="47"/>
      <c r="I38" s="33"/>
      <c r="J38" s="34"/>
      <c r="K38" s="35"/>
      <c r="L38" s="48"/>
    </row>
    <row r="39" spans="1:12" x14ac:dyDescent="0.2">
      <c r="A39" s="37" t="s">
        <v>166</v>
      </c>
      <c r="B39" s="29" t="s">
        <v>19</v>
      </c>
      <c r="C39" s="30">
        <v>951.32</v>
      </c>
      <c r="D39" s="31">
        <v>834.5</v>
      </c>
      <c r="E39" s="46">
        <v>0</v>
      </c>
      <c r="F39" s="30">
        <v>806.34128230656017</v>
      </c>
      <c r="G39" s="31">
        <v>707.31691430400019</v>
      </c>
      <c r="H39" s="47">
        <v>5.4999999999999938E-2</v>
      </c>
      <c r="I39" s="33"/>
      <c r="J39" s="34">
        <v>897.48</v>
      </c>
      <c r="K39" s="35">
        <v>787.26</v>
      </c>
      <c r="L39" s="48"/>
    </row>
    <row r="40" spans="1:12" x14ac:dyDescent="0.2">
      <c r="A40" s="63" t="s">
        <v>545</v>
      </c>
      <c r="B40" s="29" t="s">
        <v>19</v>
      </c>
      <c r="C40" s="30">
        <v>1500</v>
      </c>
      <c r="D40" s="31">
        <v>0</v>
      </c>
      <c r="E40" s="46">
        <v>0</v>
      </c>
      <c r="F40" s="30">
        <v>960.15870719999998</v>
      </c>
      <c r="G40" s="31">
        <v>842.24448000000007</v>
      </c>
      <c r="H40" s="47">
        <v>5.4999999999999938E-2</v>
      </c>
      <c r="I40" s="33"/>
      <c r="J40" s="34">
        <f>K40*1.14</f>
        <v>0</v>
      </c>
      <c r="K40" s="35">
        <f>D40*1.055</f>
        <v>0</v>
      </c>
      <c r="L40" s="48"/>
    </row>
    <row r="41" spans="1:12" x14ac:dyDescent="0.25">
      <c r="K41" s="1"/>
      <c r="L41" s="2"/>
    </row>
    <row r="42" spans="1:12" x14ac:dyDescent="0.25">
      <c r="K42" s="1"/>
      <c r="L42" s="2"/>
    </row>
    <row r="43" spans="1:12" x14ac:dyDescent="0.25">
      <c r="K43" s="1"/>
      <c r="L43" s="2"/>
    </row>
    <row r="44" spans="1:12" x14ac:dyDescent="0.25">
      <c r="K44" s="1"/>
      <c r="L44" s="2"/>
    </row>
    <row r="45" spans="1:12" x14ac:dyDescent="0.25">
      <c r="K45" s="1"/>
      <c r="L45" s="2"/>
    </row>
    <row r="46" spans="1:12" x14ac:dyDescent="0.25">
      <c r="K46" s="1"/>
      <c r="L46" s="2"/>
    </row>
    <row r="47" spans="1:12" x14ac:dyDescent="0.25">
      <c r="K47" s="1"/>
      <c r="L47" s="2"/>
    </row>
    <row r="48" spans="1:12" x14ac:dyDescent="0.25">
      <c r="K48" s="1"/>
      <c r="L48" s="2"/>
    </row>
    <row r="49" spans="11:14" x14ac:dyDescent="0.25">
      <c r="K49" s="1"/>
      <c r="L49" s="2"/>
    </row>
    <row r="50" spans="11:14" x14ac:dyDescent="0.25">
      <c r="K50" s="1"/>
      <c r="L50" s="2"/>
    </row>
    <row r="51" spans="11:14" x14ac:dyDescent="0.25">
      <c r="K51" s="1"/>
      <c r="L51" s="2"/>
    </row>
    <row r="52" spans="11:14" x14ac:dyDescent="0.25">
      <c r="K52" s="1"/>
      <c r="L52" s="2"/>
    </row>
    <row r="53" spans="11:14" ht="15" customHeight="1" x14ac:dyDescent="0.25">
      <c r="K53" s="1"/>
      <c r="L53" s="2"/>
      <c r="M53" s="16"/>
      <c r="N53" s="16"/>
    </row>
    <row r="54" spans="11:14" ht="15" customHeight="1" x14ac:dyDescent="0.25">
      <c r="K54" s="1"/>
      <c r="L54" s="2"/>
      <c r="M54" s="16"/>
      <c r="N54" s="16"/>
    </row>
    <row r="55" spans="11:14" x14ac:dyDescent="0.25">
      <c r="K55" s="1"/>
      <c r="L55" s="2"/>
      <c r="M55" s="16"/>
      <c r="N55" s="16"/>
    </row>
    <row r="56" spans="11:14" x14ac:dyDescent="0.25">
      <c r="K56" s="1"/>
      <c r="L56" s="2"/>
      <c r="M56" s="16"/>
      <c r="N56" s="16"/>
    </row>
    <row r="57" spans="11:14" x14ac:dyDescent="0.25">
      <c r="K57" s="1"/>
      <c r="L57" s="2"/>
    </row>
    <row r="58" spans="11:14" x14ac:dyDescent="0.25">
      <c r="K58" s="1"/>
      <c r="L58" s="2"/>
    </row>
    <row r="59" spans="11:14" x14ac:dyDescent="0.25">
      <c r="K59" s="1"/>
      <c r="L59" s="2"/>
    </row>
    <row r="60" spans="11:14" x14ac:dyDescent="0.25">
      <c r="K60" s="1"/>
      <c r="L60" s="2"/>
    </row>
    <row r="61" spans="11:14" x14ac:dyDescent="0.25">
      <c r="K61" s="1"/>
      <c r="L61" s="2"/>
    </row>
    <row r="62" spans="11:14" x14ac:dyDescent="0.25">
      <c r="K62" s="1"/>
      <c r="L62" s="2"/>
    </row>
    <row r="63" spans="11:14" x14ac:dyDescent="0.25">
      <c r="K63" s="1"/>
      <c r="L63" s="2"/>
    </row>
    <row r="64" spans="11:14" x14ac:dyDescent="0.25">
      <c r="K64" s="1"/>
      <c r="L64" s="2"/>
    </row>
    <row r="65" spans="11:12" x14ac:dyDescent="0.25">
      <c r="K65" s="1"/>
      <c r="L65" s="2"/>
    </row>
    <row r="66" spans="11:12" x14ac:dyDescent="0.25">
      <c r="K66" s="1"/>
      <c r="L66" s="2"/>
    </row>
    <row r="67" spans="11:12" x14ac:dyDescent="0.25">
      <c r="K67" s="1"/>
      <c r="L67" s="2"/>
    </row>
    <row r="68" spans="11:12" x14ac:dyDescent="0.25">
      <c r="K68" s="1"/>
      <c r="L68" s="2"/>
    </row>
    <row r="69" spans="11:12" x14ac:dyDescent="0.25">
      <c r="K69" s="1"/>
      <c r="L69" s="2"/>
    </row>
    <row r="70" spans="11:12" x14ac:dyDescent="0.25">
      <c r="K70" s="481"/>
      <c r="L70" s="482"/>
    </row>
    <row r="81" spans="11:21" x14ac:dyDescent="0.25">
      <c r="M81" s="66"/>
      <c r="N81" s="66"/>
      <c r="O81" s="67"/>
      <c r="P81" s="67"/>
      <c r="Q81" s="68"/>
      <c r="R81" s="69"/>
      <c r="S81" s="69"/>
      <c r="T81" s="69"/>
      <c r="U81" s="69"/>
    </row>
    <row r="82" spans="11:21" x14ac:dyDescent="0.25">
      <c r="M82" s="67"/>
      <c r="N82" s="68"/>
      <c r="O82" s="69"/>
      <c r="P82" s="69"/>
      <c r="Q82" s="69"/>
      <c r="R82" s="69"/>
    </row>
    <row r="88" spans="11:21" ht="15" customHeight="1" x14ac:dyDescent="0.25"/>
    <row r="89" spans="11:21" ht="15" customHeight="1" x14ac:dyDescent="0.25"/>
    <row r="93" spans="11:21" x14ac:dyDescent="0.25">
      <c r="K93" s="1"/>
      <c r="L93" s="2"/>
    </row>
    <row r="94" spans="11:21" x14ac:dyDescent="0.25">
      <c r="K94" s="1"/>
      <c r="L94" s="2"/>
    </row>
    <row r="95" spans="11:21" x14ac:dyDescent="0.25">
      <c r="K95" s="1"/>
      <c r="L95" s="2"/>
    </row>
    <row r="96" spans="11:21" x14ac:dyDescent="0.25">
      <c r="K96" s="1"/>
      <c r="L96" s="2"/>
    </row>
    <row r="97" spans="11:12" x14ac:dyDescent="0.25">
      <c r="K97" s="1"/>
      <c r="L97" s="2"/>
    </row>
    <row r="98" spans="11:12" x14ac:dyDescent="0.25">
      <c r="K98" s="1"/>
      <c r="L98" s="2"/>
    </row>
    <row r="99" spans="11:12" x14ac:dyDescent="0.25">
      <c r="K99" s="1"/>
      <c r="L99" s="2"/>
    </row>
    <row r="100" spans="11:12" x14ac:dyDescent="0.25">
      <c r="K100" s="1"/>
      <c r="L100" s="2"/>
    </row>
    <row r="101" spans="11:12" x14ac:dyDescent="0.25">
      <c r="K101" s="1"/>
      <c r="L101" s="2"/>
    </row>
    <row r="102" spans="11:12" x14ac:dyDescent="0.25">
      <c r="K102" s="1"/>
      <c r="L102" s="2"/>
    </row>
    <row r="103" spans="11:12" x14ac:dyDescent="0.25">
      <c r="K103" s="1"/>
      <c r="L103" s="2"/>
    </row>
    <row r="104" spans="11:12" x14ac:dyDescent="0.25">
      <c r="K104" s="1"/>
      <c r="L104" s="2"/>
    </row>
    <row r="105" spans="11:12" x14ac:dyDescent="0.25">
      <c r="K105" s="1"/>
      <c r="L105" s="2"/>
    </row>
    <row r="106" spans="11:12" ht="15" customHeight="1" x14ac:dyDescent="0.25">
      <c r="K106" s="1"/>
      <c r="L106" s="2"/>
    </row>
    <row r="107" spans="11:12" ht="15" customHeight="1" x14ac:dyDescent="0.25">
      <c r="K107" s="1"/>
      <c r="L107" s="2"/>
    </row>
    <row r="108" spans="11:12" x14ac:dyDescent="0.25">
      <c r="K108" s="1"/>
      <c r="L108" s="2"/>
    </row>
    <row r="109" spans="11:12" x14ac:dyDescent="0.25">
      <c r="K109" s="1"/>
      <c r="L109" s="2"/>
    </row>
    <row r="110" spans="11:12" x14ac:dyDescent="0.25">
      <c r="K110" s="1"/>
      <c r="L110" s="2"/>
    </row>
    <row r="111" spans="11:12" x14ac:dyDescent="0.25">
      <c r="K111" s="1"/>
      <c r="L111" s="2"/>
    </row>
    <row r="112" spans="11:12" x14ac:dyDescent="0.25">
      <c r="K112" s="1"/>
      <c r="L112" s="2"/>
    </row>
    <row r="113" spans="11:12" x14ac:dyDescent="0.25">
      <c r="K113" s="1"/>
      <c r="L113" s="2"/>
    </row>
    <row r="114" spans="11:12" x14ac:dyDescent="0.25">
      <c r="K114" s="1"/>
      <c r="L114" s="2"/>
    </row>
    <row r="115" spans="11:12" x14ac:dyDescent="0.25">
      <c r="K115" s="1"/>
      <c r="L115" s="2"/>
    </row>
    <row r="116" spans="11:12" x14ac:dyDescent="0.25">
      <c r="K116" s="1"/>
      <c r="L116" s="2"/>
    </row>
    <row r="117" spans="11:12" x14ac:dyDescent="0.25">
      <c r="K117" s="1"/>
      <c r="L117" s="2"/>
    </row>
    <row r="118" spans="11:12" x14ac:dyDescent="0.25">
      <c r="K118" s="1"/>
      <c r="L118" s="2"/>
    </row>
    <row r="119" spans="11:12" x14ac:dyDescent="0.25">
      <c r="K119" s="1"/>
      <c r="L119" s="2"/>
    </row>
    <row r="120" spans="11:12" x14ac:dyDescent="0.25">
      <c r="K120" s="1"/>
      <c r="L120" s="2"/>
    </row>
    <row r="121" spans="11:12" x14ac:dyDescent="0.25">
      <c r="K121" s="1"/>
      <c r="L121" s="2"/>
    </row>
    <row r="122" spans="11:12" x14ac:dyDescent="0.25">
      <c r="K122" s="1"/>
      <c r="L122" s="2"/>
    </row>
    <row r="123" spans="11:12" x14ac:dyDescent="0.25">
      <c r="K123" s="1"/>
      <c r="L123" s="2"/>
    </row>
    <row r="124" spans="11:12" x14ac:dyDescent="0.25">
      <c r="K124" s="1"/>
      <c r="L124" s="2"/>
    </row>
    <row r="125" spans="11:12" x14ac:dyDescent="0.25">
      <c r="K125" s="1"/>
      <c r="L125" s="2"/>
    </row>
    <row r="126" spans="11:12" x14ac:dyDescent="0.25">
      <c r="K126" s="1"/>
      <c r="L126" s="2"/>
    </row>
    <row r="127" spans="11:12" x14ac:dyDescent="0.25">
      <c r="K127" s="1"/>
      <c r="L127" s="2"/>
    </row>
    <row r="128" spans="11:12" x14ac:dyDescent="0.25">
      <c r="K128" s="1"/>
      <c r="L128" s="2"/>
    </row>
    <row r="129" spans="11:12" x14ac:dyDescent="0.25">
      <c r="K129" s="1"/>
      <c r="L129" s="2"/>
    </row>
    <row r="130" spans="11:12" x14ac:dyDescent="0.25">
      <c r="K130" s="1"/>
      <c r="L130" s="2"/>
    </row>
    <row r="131" spans="11:12" x14ac:dyDescent="0.25">
      <c r="K131" s="1"/>
      <c r="L131" s="2"/>
    </row>
    <row r="132" spans="11:12" x14ac:dyDescent="0.25">
      <c r="K132" s="1"/>
      <c r="L132" s="2"/>
    </row>
    <row r="133" spans="11:12" ht="15" customHeight="1" x14ac:dyDescent="0.25">
      <c r="K133" s="1"/>
      <c r="L133" s="2"/>
    </row>
    <row r="134" spans="11:12" ht="15" customHeight="1" x14ac:dyDescent="0.25">
      <c r="K134" s="1"/>
      <c r="L134" s="2"/>
    </row>
    <row r="135" spans="11:12" x14ac:dyDescent="0.25">
      <c r="K135" s="1"/>
      <c r="L135" s="2"/>
    </row>
    <row r="136" spans="11:12" x14ac:dyDescent="0.25">
      <c r="K136" s="1"/>
      <c r="L136" s="2"/>
    </row>
    <row r="137" spans="11:12" x14ac:dyDescent="0.25">
      <c r="K137" s="1"/>
      <c r="L137" s="2"/>
    </row>
    <row r="138" spans="11:12" x14ac:dyDescent="0.25">
      <c r="K138" s="1"/>
      <c r="L138" s="2"/>
    </row>
    <row r="139" spans="11:12" x14ac:dyDescent="0.25">
      <c r="K139" s="1"/>
      <c r="L139" s="2"/>
    </row>
    <row r="140" spans="11:12" x14ac:dyDescent="0.25">
      <c r="K140" s="1"/>
      <c r="L140" s="2"/>
    </row>
    <row r="141" spans="11:12" x14ac:dyDescent="0.25">
      <c r="K141" s="1"/>
      <c r="L141" s="2"/>
    </row>
    <row r="142" spans="11:12" x14ac:dyDescent="0.25">
      <c r="K142" s="1"/>
      <c r="L142" s="2"/>
    </row>
    <row r="143" spans="11:12" x14ac:dyDescent="0.25">
      <c r="K143" s="1"/>
      <c r="L143" s="2"/>
    </row>
    <row r="144" spans="11:12" x14ac:dyDescent="0.25">
      <c r="K144" s="1"/>
      <c r="L144" s="2"/>
    </row>
    <row r="145" spans="11:12" x14ac:dyDescent="0.25">
      <c r="K145" s="1"/>
      <c r="L145" s="2"/>
    </row>
    <row r="146" spans="11:12" ht="15" customHeight="1" x14ac:dyDescent="0.25">
      <c r="K146" s="1"/>
      <c r="L146" s="2"/>
    </row>
    <row r="147" spans="11:12" ht="15" customHeight="1" x14ac:dyDescent="0.25">
      <c r="K147" s="1"/>
      <c r="L147" s="2"/>
    </row>
    <row r="148" spans="11:12" x14ac:dyDescent="0.25">
      <c r="K148" s="1"/>
      <c r="L148" s="2"/>
    </row>
    <row r="149" spans="11:12" x14ac:dyDescent="0.25">
      <c r="K149" s="1"/>
      <c r="L149" s="2"/>
    </row>
    <row r="150" spans="11:12" x14ac:dyDescent="0.25">
      <c r="K150" s="1"/>
      <c r="L150" s="2"/>
    </row>
    <row r="151" spans="11:12" x14ac:dyDescent="0.25">
      <c r="K151" s="1"/>
      <c r="L151" s="2"/>
    </row>
    <row r="152" spans="11:12" x14ac:dyDescent="0.25">
      <c r="K152" s="1"/>
      <c r="L152" s="2"/>
    </row>
    <row r="153" spans="11:12" x14ac:dyDescent="0.25">
      <c r="K153" s="1"/>
      <c r="L153" s="2"/>
    </row>
    <row r="154" spans="11:12" x14ac:dyDescent="0.25">
      <c r="K154" s="1"/>
      <c r="L154" s="2"/>
    </row>
    <row r="155" spans="11:12" x14ac:dyDescent="0.25">
      <c r="K155" s="1"/>
      <c r="L155" s="2"/>
    </row>
    <row r="156" spans="11:12" x14ac:dyDescent="0.25">
      <c r="K156" s="1"/>
      <c r="L156" s="2"/>
    </row>
    <row r="157" spans="11:12" x14ac:dyDescent="0.25">
      <c r="K157" s="1"/>
      <c r="L157" s="2"/>
    </row>
    <row r="158" spans="11:12" x14ac:dyDescent="0.25">
      <c r="K158" s="1"/>
      <c r="L158" s="2"/>
    </row>
    <row r="159" spans="11:12" x14ac:dyDescent="0.25">
      <c r="K159" s="1"/>
      <c r="L159" s="2"/>
    </row>
    <row r="160" spans="11:12" x14ac:dyDescent="0.25">
      <c r="K160" s="1"/>
      <c r="L160" s="2"/>
    </row>
    <row r="161" spans="11:12" x14ac:dyDescent="0.25">
      <c r="K161" s="1"/>
      <c r="L161" s="2"/>
    </row>
    <row r="162" spans="11:12" x14ac:dyDescent="0.25">
      <c r="K162" s="1"/>
      <c r="L162" s="2"/>
    </row>
    <row r="163" spans="11:12" x14ac:dyDescent="0.25">
      <c r="K163" s="1"/>
      <c r="L163" s="2"/>
    </row>
    <row r="164" spans="11:12" x14ac:dyDescent="0.25">
      <c r="K164" s="1"/>
      <c r="L164" s="2"/>
    </row>
    <row r="165" spans="11:12" x14ac:dyDescent="0.25">
      <c r="K165" s="1"/>
      <c r="L165" s="2"/>
    </row>
    <row r="166" spans="11:12" x14ac:dyDescent="0.25">
      <c r="K166" s="1"/>
      <c r="L166" s="2"/>
    </row>
    <row r="167" spans="11:12" x14ac:dyDescent="0.25">
      <c r="K167" s="1"/>
      <c r="L167" s="2"/>
    </row>
    <row r="168" spans="11:12" x14ac:dyDescent="0.25">
      <c r="K168" s="1"/>
      <c r="L168" s="2"/>
    </row>
    <row r="169" spans="11:12" x14ac:dyDescent="0.25">
      <c r="K169" s="1"/>
      <c r="L169" s="2"/>
    </row>
    <row r="170" spans="11:12" ht="15" customHeight="1" x14ac:dyDescent="0.25">
      <c r="K170" s="1"/>
      <c r="L170" s="2"/>
    </row>
    <row r="171" spans="11:12" ht="15" customHeight="1" x14ac:dyDescent="0.25">
      <c r="K171" s="1"/>
      <c r="L171" s="2"/>
    </row>
    <row r="172" spans="11:12" x14ac:dyDescent="0.25">
      <c r="K172" s="1"/>
      <c r="L172" s="2"/>
    </row>
    <row r="173" spans="11:12" x14ac:dyDescent="0.25">
      <c r="K173" s="1"/>
      <c r="L173" s="2"/>
    </row>
    <row r="174" spans="11:12" x14ac:dyDescent="0.25">
      <c r="K174" s="1"/>
      <c r="L174" s="2"/>
    </row>
    <row r="175" spans="11:12" x14ac:dyDescent="0.25">
      <c r="K175" s="1"/>
      <c r="L175" s="2"/>
    </row>
    <row r="176" spans="11:12" x14ac:dyDescent="0.25">
      <c r="K176" s="1"/>
      <c r="L176" s="2"/>
    </row>
    <row r="177" spans="11:12" x14ac:dyDescent="0.25">
      <c r="K177" s="1"/>
      <c r="L177" s="2"/>
    </row>
    <row r="178" spans="11:12" x14ac:dyDescent="0.25">
      <c r="K178" s="1"/>
      <c r="L178" s="2"/>
    </row>
    <row r="179" spans="11:12" x14ac:dyDescent="0.25">
      <c r="K179" s="1"/>
      <c r="L179" s="2"/>
    </row>
    <row r="180" spans="11:12" x14ac:dyDescent="0.25">
      <c r="K180" s="1"/>
      <c r="L180" s="2"/>
    </row>
    <row r="181" spans="11:12" x14ac:dyDescent="0.25">
      <c r="K181" s="1"/>
      <c r="L181" s="2"/>
    </row>
    <row r="182" spans="11:12" x14ac:dyDescent="0.25">
      <c r="K182" s="1"/>
      <c r="L182" s="2"/>
    </row>
    <row r="183" spans="11:12" x14ac:dyDescent="0.25">
      <c r="K183" s="1"/>
      <c r="L183" s="2"/>
    </row>
    <row r="184" spans="11:12" x14ac:dyDescent="0.25">
      <c r="K184" s="1"/>
      <c r="L184" s="2"/>
    </row>
    <row r="185" spans="11:12" x14ac:dyDescent="0.25">
      <c r="K185" s="1"/>
      <c r="L185" s="2"/>
    </row>
    <row r="186" spans="11:12" x14ac:dyDescent="0.25">
      <c r="K186" s="1"/>
      <c r="L186" s="2"/>
    </row>
    <row r="187" spans="11:12" x14ac:dyDescent="0.25">
      <c r="K187" s="1"/>
      <c r="L187" s="2"/>
    </row>
    <row r="188" spans="11:12" x14ac:dyDescent="0.25">
      <c r="K188" s="1"/>
      <c r="L188" s="2"/>
    </row>
    <row r="189" spans="11:12" x14ac:dyDescent="0.25">
      <c r="K189" s="1"/>
      <c r="L189" s="2"/>
    </row>
    <row r="190" spans="11:12" x14ac:dyDescent="0.25">
      <c r="K190" s="1"/>
      <c r="L190" s="2"/>
    </row>
    <row r="191" spans="11:12" x14ac:dyDescent="0.25">
      <c r="K191" s="1"/>
      <c r="L191" s="2"/>
    </row>
    <row r="192" spans="11:12" x14ac:dyDescent="0.25">
      <c r="K192" s="1"/>
      <c r="L192" s="2"/>
    </row>
    <row r="193" spans="11:12" x14ac:dyDescent="0.25">
      <c r="K193" s="1"/>
      <c r="L193" s="2"/>
    </row>
    <row r="194" spans="11:12" x14ac:dyDescent="0.25">
      <c r="K194" s="1"/>
      <c r="L194" s="2"/>
    </row>
    <row r="195" spans="11:12" x14ac:dyDescent="0.25">
      <c r="K195" s="1"/>
      <c r="L195" s="2"/>
    </row>
    <row r="196" spans="11:12" x14ac:dyDescent="0.25">
      <c r="K196" s="1"/>
      <c r="L196" s="2"/>
    </row>
    <row r="197" spans="11:12" x14ac:dyDescent="0.25">
      <c r="K197" s="1"/>
      <c r="L197" s="2"/>
    </row>
    <row r="198" spans="11:12" x14ac:dyDescent="0.25">
      <c r="K198" s="1"/>
      <c r="L198" s="2"/>
    </row>
    <row r="199" spans="11:12" x14ac:dyDescent="0.25">
      <c r="K199" s="1"/>
      <c r="L199" s="2"/>
    </row>
    <row r="200" spans="11:12" x14ac:dyDescent="0.25">
      <c r="K200" s="1"/>
      <c r="L200" s="2"/>
    </row>
    <row r="201" spans="11:12" x14ac:dyDescent="0.25">
      <c r="K201" s="1"/>
      <c r="L201" s="2"/>
    </row>
    <row r="202" spans="11:12" x14ac:dyDescent="0.25">
      <c r="K202" s="1"/>
      <c r="L202" s="2"/>
    </row>
    <row r="203" spans="11:12" x14ac:dyDescent="0.25">
      <c r="K203" s="1"/>
      <c r="L203" s="2"/>
    </row>
    <row r="204" spans="11:12" x14ac:dyDescent="0.25">
      <c r="K204" s="1"/>
      <c r="L204" s="2"/>
    </row>
    <row r="205" spans="11:12" x14ac:dyDescent="0.25">
      <c r="K205" s="1"/>
      <c r="L205" s="2"/>
    </row>
    <row r="206" spans="11:12" x14ac:dyDescent="0.25">
      <c r="K206" s="1"/>
      <c r="L206" s="2"/>
    </row>
    <row r="207" spans="11:12" x14ac:dyDescent="0.25">
      <c r="K207" s="1"/>
      <c r="L207" s="2"/>
    </row>
    <row r="208" spans="11:12" x14ac:dyDescent="0.25">
      <c r="K208" s="1"/>
      <c r="L208" s="2"/>
    </row>
    <row r="209" spans="11:12" x14ac:dyDescent="0.25">
      <c r="K209" s="1"/>
      <c r="L209" s="2"/>
    </row>
    <row r="210" spans="11:12" x14ac:dyDescent="0.25">
      <c r="K210" s="1"/>
      <c r="L210" s="2"/>
    </row>
    <row r="211" spans="11:12" x14ac:dyDescent="0.25">
      <c r="K211" s="1"/>
      <c r="L211" s="2"/>
    </row>
    <row r="212" spans="11:12" x14ac:dyDescent="0.25">
      <c r="K212" s="1"/>
      <c r="L212" s="2"/>
    </row>
    <row r="213" spans="11:12" x14ac:dyDescent="0.25">
      <c r="K213" s="1"/>
      <c r="L213" s="2"/>
    </row>
    <row r="214" spans="11:12" x14ac:dyDescent="0.25">
      <c r="K214" s="1"/>
      <c r="L214" s="2"/>
    </row>
    <row r="215" spans="11:12" x14ac:dyDescent="0.25">
      <c r="K215" s="1"/>
      <c r="L215" s="2"/>
    </row>
    <row r="216" spans="11:12" x14ac:dyDescent="0.25">
      <c r="K216" s="1"/>
      <c r="L216" s="2"/>
    </row>
    <row r="217" spans="11:12" x14ac:dyDescent="0.25">
      <c r="K217" s="1"/>
      <c r="L217" s="2"/>
    </row>
    <row r="218" spans="11:12" x14ac:dyDescent="0.25">
      <c r="K218" s="1"/>
      <c r="L218" s="2"/>
    </row>
    <row r="219" spans="11:12" x14ac:dyDescent="0.25">
      <c r="K219" s="1"/>
      <c r="L219" s="2"/>
    </row>
    <row r="220" spans="11:12" x14ac:dyDescent="0.25">
      <c r="K220" s="1"/>
      <c r="L220" s="2"/>
    </row>
    <row r="221" spans="11:12" x14ac:dyDescent="0.25">
      <c r="K221" s="1"/>
      <c r="L221" s="2"/>
    </row>
    <row r="222" spans="11:12" x14ac:dyDescent="0.25">
      <c r="K222" s="1"/>
      <c r="L222" s="2"/>
    </row>
    <row r="223" spans="11:12" x14ac:dyDescent="0.25">
      <c r="K223" s="1"/>
      <c r="L223" s="2"/>
    </row>
    <row r="224" spans="11:12" x14ac:dyDescent="0.25">
      <c r="K224" s="1"/>
      <c r="L224" s="2"/>
    </row>
    <row r="225" spans="11:12" x14ac:dyDescent="0.25">
      <c r="K225" s="1"/>
      <c r="L225" s="2"/>
    </row>
    <row r="226" spans="11:12" x14ac:dyDescent="0.25">
      <c r="K226" s="1"/>
      <c r="L226" s="2"/>
    </row>
    <row r="227" spans="11:12" x14ac:dyDescent="0.25">
      <c r="K227" s="1"/>
      <c r="L227" s="2"/>
    </row>
    <row r="228" spans="11:12" x14ac:dyDescent="0.25">
      <c r="K228" s="1"/>
      <c r="L228" s="2"/>
    </row>
    <row r="229" spans="11:12" x14ac:dyDescent="0.25">
      <c r="K229" s="1"/>
      <c r="L229" s="2"/>
    </row>
    <row r="230" spans="11:12" x14ac:dyDescent="0.25">
      <c r="K230" s="1"/>
      <c r="L230" s="2"/>
    </row>
    <row r="231" spans="11:12" ht="15" customHeight="1" x14ac:dyDescent="0.25">
      <c r="K231" s="1"/>
      <c r="L231" s="2"/>
    </row>
    <row r="232" spans="11:12" ht="15" customHeight="1" x14ac:dyDescent="0.25">
      <c r="K232" s="1"/>
      <c r="L232" s="2"/>
    </row>
    <row r="233" spans="11:12" x14ac:dyDescent="0.25">
      <c r="K233" s="1"/>
      <c r="L233" s="2"/>
    </row>
    <row r="234" spans="11:12" x14ac:dyDescent="0.25">
      <c r="K234" s="1"/>
      <c r="L234" s="2"/>
    </row>
    <row r="235" spans="11:12" x14ac:dyDescent="0.25">
      <c r="K235" s="1"/>
      <c r="L235" s="2"/>
    </row>
    <row r="236" spans="11:12" x14ac:dyDescent="0.25">
      <c r="K236" s="1"/>
      <c r="L236" s="2"/>
    </row>
    <row r="244" spans="11:12" x14ac:dyDescent="0.25">
      <c r="K244" s="1"/>
      <c r="L244" s="1"/>
    </row>
    <row r="245" spans="11:12" x14ac:dyDescent="0.25">
      <c r="K245" s="1"/>
      <c r="L245" s="1"/>
    </row>
    <row r="246" spans="11:12" x14ac:dyDescent="0.25">
      <c r="K246" s="1"/>
      <c r="L246" s="1"/>
    </row>
    <row r="247" spans="11:12" x14ac:dyDescent="0.25">
      <c r="K247" s="1"/>
      <c r="L247" s="1"/>
    </row>
    <row r="248" spans="11:12" x14ac:dyDescent="0.25">
      <c r="K248" s="1"/>
      <c r="L248" s="1"/>
    </row>
    <row r="249" spans="11:12" x14ac:dyDescent="0.25">
      <c r="K249" s="1"/>
      <c r="L249" s="1"/>
    </row>
    <row r="250" spans="11:12" x14ac:dyDescent="0.25">
      <c r="K250" s="1"/>
      <c r="L250" s="1"/>
    </row>
    <row r="251" spans="11:12" x14ac:dyDescent="0.25">
      <c r="K251" s="1"/>
      <c r="L251" s="1"/>
    </row>
    <row r="252" spans="11:12" x14ac:dyDescent="0.25">
      <c r="K252" s="1"/>
      <c r="L252" s="1"/>
    </row>
    <row r="253" spans="11:12" x14ac:dyDescent="0.25">
      <c r="K253" s="1"/>
      <c r="L253" s="1"/>
    </row>
    <row r="254" spans="11:12" x14ac:dyDescent="0.25">
      <c r="K254" s="1"/>
      <c r="L254" s="1"/>
    </row>
    <row r="255" spans="11:12" x14ac:dyDescent="0.25">
      <c r="K255" s="1"/>
      <c r="L255" s="1"/>
    </row>
    <row r="256" spans="11:12" x14ac:dyDescent="0.25">
      <c r="K256" s="1"/>
      <c r="L256" s="1"/>
    </row>
    <row r="257" spans="1:12" x14ac:dyDescent="0.25">
      <c r="K257" s="1"/>
      <c r="L257" s="1"/>
    </row>
    <row r="258" spans="1:12" x14ac:dyDescent="0.25">
      <c r="K258" s="1"/>
      <c r="L258" s="1"/>
    </row>
    <row r="259" spans="1:12" x14ac:dyDescent="0.25">
      <c r="K259" s="1"/>
      <c r="L259" s="1"/>
    </row>
    <row r="264" spans="1:12" x14ac:dyDescent="0.2">
      <c r="A264" s="156"/>
      <c r="B264" s="157"/>
      <c r="C264" s="158"/>
      <c r="D264" s="159"/>
      <c r="E264" s="160"/>
      <c r="F264" s="161"/>
      <c r="G264" s="162"/>
      <c r="H264" s="163"/>
      <c r="I264" s="69"/>
      <c r="J264" s="164"/>
      <c r="K264" s="165"/>
      <c r="L264" s="166"/>
    </row>
    <row r="265" spans="1:12" x14ac:dyDescent="0.25">
      <c r="F265" s="161"/>
      <c r="G265" s="162"/>
      <c r="H265" s="163"/>
      <c r="I265" s="69"/>
      <c r="J265" s="164"/>
      <c r="K265" s="165"/>
      <c r="L265" s="166"/>
    </row>
    <row r="266" spans="1:12" x14ac:dyDescent="0.25">
      <c r="F266" s="167"/>
      <c r="G266" s="168"/>
      <c r="H266" s="169"/>
      <c r="I266" s="69"/>
      <c r="J266" s="164"/>
      <c r="K266" s="165"/>
      <c r="L266" s="166"/>
    </row>
    <row r="267" spans="1:12" x14ac:dyDescent="0.25">
      <c r="F267" s="167"/>
      <c r="G267" s="168"/>
      <c r="H267" s="169"/>
      <c r="I267" s="69"/>
      <c r="J267" s="164"/>
      <c r="K267" s="165"/>
      <c r="L267" s="166"/>
    </row>
    <row r="268" spans="1:12" x14ac:dyDescent="0.25">
      <c r="F268" s="167">
        <v>793.11355200000003</v>
      </c>
      <c r="G268" s="168">
        <v>793.11355200000003</v>
      </c>
      <c r="H268" s="170">
        <v>5.4999999999999938E-2</v>
      </c>
      <c r="I268" s="69"/>
      <c r="J268" s="164"/>
      <c r="K268" s="165"/>
      <c r="L268" s="166"/>
    </row>
    <row r="269" spans="1:12" x14ac:dyDescent="0.25">
      <c r="F269" s="167">
        <v>1268.9816832000001</v>
      </c>
      <c r="G269" s="168">
        <v>1268.9816832000001</v>
      </c>
      <c r="H269" s="170">
        <v>5.4999999999999938E-2</v>
      </c>
      <c r="I269" s="69"/>
      <c r="J269" s="164"/>
      <c r="K269" s="165"/>
      <c r="L269" s="166"/>
    </row>
    <row r="270" spans="1:12" x14ac:dyDescent="0.25">
      <c r="F270" s="167">
        <v>317.24542080000003</v>
      </c>
      <c r="G270" s="168">
        <v>317.24542080000003</v>
      </c>
      <c r="H270" s="170">
        <v>5.4999999999999938E-2</v>
      </c>
      <c r="I270" s="69"/>
      <c r="J270" s="164"/>
      <c r="K270" s="165"/>
      <c r="L270" s="166"/>
    </row>
    <row r="271" spans="1:12" x14ac:dyDescent="0.25">
      <c r="F271" s="167">
        <v>1586.2271040000001</v>
      </c>
      <c r="G271" s="168">
        <v>1586.2271040000001</v>
      </c>
      <c r="H271" s="170">
        <v>5.4999999999999938E-2</v>
      </c>
      <c r="I271" s="69"/>
      <c r="J271" s="164"/>
      <c r="K271" s="165"/>
      <c r="L271" s="166" t="s">
        <v>478</v>
      </c>
    </row>
    <row r="272" spans="1:12" x14ac:dyDescent="0.25">
      <c r="F272" s="167">
        <v>7931.1355199999989</v>
      </c>
      <c r="G272" s="168">
        <v>7931.1355199999989</v>
      </c>
      <c r="H272" s="170">
        <v>5.4999999999999938E-2</v>
      </c>
      <c r="I272" s="69"/>
      <c r="J272" s="164"/>
      <c r="K272" s="165"/>
      <c r="L272" s="166"/>
    </row>
    <row r="273" spans="1:12" x14ac:dyDescent="0.25">
      <c r="F273" s="167">
        <v>4758.6813120000006</v>
      </c>
      <c r="G273" s="168">
        <v>4758.6813120000006</v>
      </c>
      <c r="H273" s="170">
        <v>5.4999999999999938E-2</v>
      </c>
      <c r="I273" s="69"/>
      <c r="J273" s="164"/>
      <c r="K273" s="165"/>
      <c r="L273" s="166"/>
    </row>
    <row r="274" spans="1:12" x14ac:dyDescent="0.25">
      <c r="F274" s="167">
        <v>4758.6813120000006</v>
      </c>
      <c r="G274" s="168">
        <v>4758.6813120000006</v>
      </c>
      <c r="H274" s="170">
        <v>5.4999999999999938E-2</v>
      </c>
      <c r="I274" s="69"/>
      <c r="J274" s="164"/>
      <c r="K274" s="165"/>
      <c r="L274" s="166"/>
    </row>
    <row r="275" spans="1:12" x14ac:dyDescent="0.25">
      <c r="F275" s="167">
        <v>15862.271039999998</v>
      </c>
      <c r="G275" s="168">
        <v>15862.271039999998</v>
      </c>
      <c r="H275" s="170">
        <v>5.4999999999999938E-2</v>
      </c>
      <c r="I275" s="69"/>
      <c r="J275" s="164"/>
      <c r="K275" s="165"/>
      <c r="L275" s="166"/>
    </row>
    <row r="276" spans="1:12" x14ac:dyDescent="0.25">
      <c r="F276" s="171">
        <v>23793.406559999999</v>
      </c>
      <c r="G276" s="172">
        <v>23793.406559999999</v>
      </c>
      <c r="H276" s="173">
        <v>5.4999999999999938E-2</v>
      </c>
      <c r="I276" s="69"/>
      <c r="J276" s="164"/>
      <c r="K276" s="165"/>
      <c r="L276" s="166"/>
    </row>
    <row r="277" spans="1:12" x14ac:dyDescent="0.25">
      <c r="F277" s="158">
        <v>317.24542080000003</v>
      </c>
      <c r="G277" s="159">
        <v>317.24542080000003</v>
      </c>
      <c r="H277" s="174">
        <v>5.4999999999999938E-2</v>
      </c>
      <c r="I277" s="69"/>
      <c r="J277" s="164"/>
      <c r="K277" s="165"/>
      <c r="L277" s="166"/>
    </row>
    <row r="278" spans="1:12" x14ac:dyDescent="0.2">
      <c r="A278" s="156"/>
      <c r="B278" s="157"/>
      <c r="C278" s="158"/>
      <c r="D278" s="159"/>
      <c r="E278" s="160"/>
      <c r="F278" s="158"/>
      <c r="G278" s="159"/>
      <c r="H278" s="160"/>
      <c r="I278" s="69"/>
      <c r="J278" s="164"/>
      <c r="K278" s="165"/>
      <c r="L278" s="166"/>
    </row>
    <row r="279" spans="1:12" ht="23.25" x14ac:dyDescent="0.25">
      <c r="A279" s="983"/>
      <c r="B279" s="983"/>
      <c r="C279" s="983"/>
      <c r="D279" s="983"/>
      <c r="E279" s="983"/>
      <c r="F279" s="983"/>
      <c r="G279" s="983"/>
      <c r="H279" s="983"/>
      <c r="I279" s="175"/>
    </row>
    <row r="280" spans="1:12" x14ac:dyDescent="0.2">
      <c r="A280" s="176"/>
      <c r="B280" s="177"/>
      <c r="C280" s="178"/>
      <c r="D280" s="159"/>
      <c r="E280" s="160"/>
      <c r="F280" s="178"/>
      <c r="G280" s="159"/>
      <c r="H280" s="160"/>
      <c r="I280" s="69"/>
      <c r="J280" s="164"/>
      <c r="K280" s="165"/>
      <c r="L280" s="166"/>
    </row>
    <row r="281" spans="1:12" x14ac:dyDescent="0.2">
      <c r="A281" s="179"/>
      <c r="B281" s="157"/>
      <c r="C281" s="178"/>
      <c r="D281" s="159"/>
      <c r="E281" s="160"/>
      <c r="F281" s="178"/>
      <c r="G281" s="159"/>
      <c r="H281" s="160"/>
      <c r="I281" s="69"/>
      <c r="J281" s="164"/>
      <c r="K281" s="165"/>
      <c r="L281" s="166"/>
    </row>
    <row r="285" spans="1:12" x14ac:dyDescent="0.25">
      <c r="K285" s="1"/>
      <c r="L285" s="2"/>
    </row>
    <row r="286" spans="1:12" x14ac:dyDescent="0.25">
      <c r="K286" s="1"/>
      <c r="L286" s="2"/>
    </row>
    <row r="287" spans="1:12" x14ac:dyDescent="0.25">
      <c r="K287" s="1"/>
      <c r="L287" s="2"/>
    </row>
    <row r="288" spans="1:12" x14ac:dyDescent="0.25">
      <c r="K288" s="1"/>
      <c r="L288" s="2"/>
    </row>
    <row r="289" spans="11:12" x14ac:dyDescent="0.25">
      <c r="K289" s="1"/>
      <c r="L289" s="2"/>
    </row>
    <row r="290" spans="11:12" x14ac:dyDescent="0.25">
      <c r="K290" s="1"/>
      <c r="L290" s="2"/>
    </row>
    <row r="291" spans="11:12" x14ac:dyDescent="0.25">
      <c r="K291" s="1"/>
      <c r="L291" s="2"/>
    </row>
    <row r="292" spans="11:12" x14ac:dyDescent="0.25">
      <c r="K292" s="1"/>
      <c r="L292" s="2"/>
    </row>
    <row r="293" spans="11:12" x14ac:dyDescent="0.25">
      <c r="K293" s="1"/>
      <c r="L293" s="2"/>
    </row>
    <row r="294" spans="11:12" x14ac:dyDescent="0.25">
      <c r="K294" s="1"/>
      <c r="L294" s="2"/>
    </row>
    <row r="295" spans="11:12" x14ac:dyDescent="0.25">
      <c r="K295" s="1"/>
      <c r="L295" s="2"/>
    </row>
    <row r="296" spans="11:12" x14ac:dyDescent="0.25">
      <c r="K296" s="1"/>
      <c r="L296" s="2"/>
    </row>
    <row r="297" spans="11:12" x14ac:dyDescent="0.25">
      <c r="K297" s="1"/>
      <c r="L297" s="2"/>
    </row>
    <row r="298" spans="11:12" x14ac:dyDescent="0.25">
      <c r="K298" s="1"/>
      <c r="L298" s="2"/>
    </row>
    <row r="299" spans="11:12" x14ac:dyDescent="0.25">
      <c r="K299" s="1"/>
      <c r="L299" s="2"/>
    </row>
    <row r="300" spans="11:12" x14ac:dyDescent="0.25">
      <c r="K300" s="1"/>
      <c r="L300" s="2"/>
    </row>
    <row r="301" spans="11:12" x14ac:dyDescent="0.25">
      <c r="K301" s="1"/>
      <c r="L301" s="2"/>
    </row>
    <row r="302" spans="11:12" x14ac:dyDescent="0.25">
      <c r="K302" s="1"/>
      <c r="L302" s="2"/>
    </row>
    <row r="303" spans="11:12" x14ac:dyDescent="0.25">
      <c r="K303" s="1"/>
      <c r="L303" s="2"/>
    </row>
    <row r="304" spans="11:12" x14ac:dyDescent="0.25">
      <c r="K304" s="1"/>
      <c r="L304" s="2"/>
    </row>
    <row r="305" spans="11:12" x14ac:dyDescent="0.25">
      <c r="K305" s="1"/>
      <c r="L305" s="2"/>
    </row>
    <row r="306" spans="11:12" ht="15" customHeight="1" x14ac:dyDescent="0.25">
      <c r="K306" s="1"/>
      <c r="L306" s="2"/>
    </row>
    <row r="307" spans="11:12" ht="15" customHeight="1" x14ac:dyDescent="0.25">
      <c r="K307" s="1"/>
      <c r="L307" s="2"/>
    </row>
    <row r="308" spans="11:12" x14ac:dyDescent="0.25">
      <c r="K308" s="1"/>
      <c r="L308" s="2"/>
    </row>
    <row r="309" spans="11:12" x14ac:dyDescent="0.25">
      <c r="K309" s="1"/>
      <c r="L309" s="2"/>
    </row>
    <row r="310" spans="11:12" x14ac:dyDescent="0.25">
      <c r="K310" s="1"/>
      <c r="L310" s="2"/>
    </row>
    <row r="311" spans="11:12" x14ac:dyDescent="0.25">
      <c r="K311" s="1"/>
      <c r="L311" s="2"/>
    </row>
    <row r="312" spans="11:12" x14ac:dyDescent="0.25">
      <c r="K312" s="1"/>
      <c r="L312" s="2"/>
    </row>
    <row r="313" spans="11:12" x14ac:dyDescent="0.25">
      <c r="K313" s="1"/>
      <c r="L313" s="2"/>
    </row>
    <row r="314" spans="11:12" x14ac:dyDescent="0.25">
      <c r="K314" s="1"/>
      <c r="L314" s="2"/>
    </row>
    <row r="315" spans="11:12" x14ac:dyDescent="0.25">
      <c r="K315" s="1"/>
      <c r="L315" s="2"/>
    </row>
    <row r="316" spans="11:12" x14ac:dyDescent="0.25">
      <c r="K316" s="1"/>
      <c r="L316" s="2"/>
    </row>
    <row r="333" spans="11:12" x14ac:dyDescent="0.25">
      <c r="K333" s="1"/>
      <c r="L333" s="2"/>
    </row>
    <row r="334" spans="11:12" x14ac:dyDescent="0.25">
      <c r="K334" s="1"/>
      <c r="L334" s="2"/>
    </row>
    <row r="335" spans="11:12" x14ac:dyDescent="0.25">
      <c r="K335" s="1"/>
      <c r="L335" s="2"/>
    </row>
    <row r="336" spans="11:12" x14ac:dyDescent="0.25">
      <c r="K336" s="1"/>
      <c r="L336" s="2"/>
    </row>
    <row r="337" spans="11:12" x14ac:dyDescent="0.25">
      <c r="K337" s="1"/>
      <c r="L337" s="2"/>
    </row>
    <row r="338" spans="11:12" x14ac:dyDescent="0.25">
      <c r="K338" s="1"/>
      <c r="L338" s="2"/>
    </row>
    <row r="339" spans="11:12" x14ac:dyDescent="0.25">
      <c r="K339" s="1"/>
      <c r="L339" s="2"/>
    </row>
    <row r="340" spans="11:12" x14ac:dyDescent="0.25">
      <c r="K340" s="1"/>
      <c r="L340" s="2"/>
    </row>
    <row r="341" spans="11:12" x14ac:dyDescent="0.25">
      <c r="K341" s="1"/>
      <c r="L341" s="2"/>
    </row>
    <row r="342" spans="11:12" x14ac:dyDescent="0.25">
      <c r="K342" s="1"/>
      <c r="L342" s="2"/>
    </row>
    <row r="343" spans="11:12" x14ac:dyDescent="0.25">
      <c r="K343" s="1"/>
      <c r="L343" s="2"/>
    </row>
    <row r="344" spans="11:12" x14ac:dyDescent="0.25">
      <c r="K344" s="1"/>
      <c r="L344" s="2"/>
    </row>
    <row r="345" spans="11:12" x14ac:dyDescent="0.25">
      <c r="K345" s="1"/>
      <c r="L345" s="2"/>
    </row>
    <row r="346" spans="11:12" x14ac:dyDescent="0.25">
      <c r="K346" s="1"/>
      <c r="L346" s="2"/>
    </row>
    <row r="347" spans="11:12" x14ac:dyDescent="0.25">
      <c r="K347" s="1"/>
      <c r="L347" s="2"/>
    </row>
    <row r="348" spans="11:12" x14ac:dyDescent="0.25">
      <c r="K348" s="1"/>
      <c r="L348" s="2"/>
    </row>
    <row r="349" spans="11:12" x14ac:dyDescent="0.25">
      <c r="K349" s="1"/>
      <c r="L349" s="2"/>
    </row>
    <row r="350" spans="11:12" x14ac:dyDescent="0.25">
      <c r="K350" s="1"/>
      <c r="L350" s="2"/>
    </row>
    <row r="351" spans="11:12" x14ac:dyDescent="0.25">
      <c r="K351" s="1"/>
      <c r="L351" s="2"/>
    </row>
    <row r="352" spans="11:12" x14ac:dyDescent="0.25">
      <c r="K352" s="1"/>
      <c r="L352" s="2"/>
    </row>
    <row r="353" spans="11:12" x14ac:dyDescent="0.25">
      <c r="K353" s="1"/>
      <c r="L353" s="2"/>
    </row>
    <row r="354" spans="11:12" x14ac:dyDescent="0.25">
      <c r="K354" s="1"/>
      <c r="L354" s="2"/>
    </row>
    <row r="355" spans="11:12" x14ac:dyDescent="0.25">
      <c r="K355" s="1"/>
      <c r="L355" s="2"/>
    </row>
    <row r="356" spans="11:12" x14ac:dyDescent="0.25">
      <c r="K356" s="1"/>
      <c r="L356" s="2"/>
    </row>
    <row r="357" spans="11:12" x14ac:dyDescent="0.25">
      <c r="K357" s="1"/>
      <c r="L357" s="2"/>
    </row>
    <row r="358" spans="11:12" x14ac:dyDescent="0.25">
      <c r="K358" s="1"/>
      <c r="L358" s="2"/>
    </row>
    <row r="359" spans="11:12" x14ac:dyDescent="0.25">
      <c r="K359" s="1"/>
      <c r="L359" s="2"/>
    </row>
    <row r="360" spans="11:12" x14ac:dyDescent="0.25">
      <c r="K360" s="1"/>
      <c r="L360" s="2"/>
    </row>
    <row r="361" spans="11:12" x14ac:dyDescent="0.25">
      <c r="K361" s="1"/>
      <c r="L361" s="2"/>
    </row>
    <row r="362" spans="11:12" x14ac:dyDescent="0.25">
      <c r="K362" s="1"/>
      <c r="L362" s="2"/>
    </row>
    <row r="363" spans="11:12" x14ac:dyDescent="0.25">
      <c r="K363" s="1"/>
      <c r="L363" s="2"/>
    </row>
    <row r="364" spans="11:12" x14ac:dyDescent="0.25">
      <c r="K364" s="1"/>
      <c r="L364" s="2"/>
    </row>
    <row r="365" spans="11:12" x14ac:dyDescent="0.25">
      <c r="K365" s="1"/>
      <c r="L365" s="2"/>
    </row>
    <row r="366" spans="11:12" x14ac:dyDescent="0.25">
      <c r="K366" s="1"/>
      <c r="L366" s="2"/>
    </row>
    <row r="367" spans="11:12" x14ac:dyDescent="0.25">
      <c r="K367" s="1"/>
      <c r="L367" s="2"/>
    </row>
    <row r="368" spans="11:12" x14ac:dyDescent="0.25">
      <c r="K368" s="1"/>
      <c r="L368" s="2"/>
    </row>
    <row r="369" spans="11:12" x14ac:dyDescent="0.25">
      <c r="K369" s="1"/>
      <c r="L369" s="2"/>
    </row>
    <row r="370" spans="11:12" x14ac:dyDescent="0.25">
      <c r="K370" s="1"/>
      <c r="L370" s="2"/>
    </row>
    <row r="371" spans="11:12" x14ac:dyDescent="0.25">
      <c r="K371" s="1"/>
      <c r="L371" s="2"/>
    </row>
    <row r="372" spans="11:12" x14ac:dyDescent="0.25">
      <c r="K372" s="1"/>
      <c r="L372" s="2"/>
    </row>
    <row r="373" spans="11:12" x14ac:dyDescent="0.25">
      <c r="K373" s="1"/>
      <c r="L373" s="2"/>
    </row>
    <row r="374" spans="11:12" x14ac:dyDescent="0.25">
      <c r="K374" s="1"/>
      <c r="L374" s="2"/>
    </row>
    <row r="375" spans="11:12" x14ac:dyDescent="0.25">
      <c r="K375" s="1"/>
      <c r="L375" s="2"/>
    </row>
    <row r="376" spans="11:12" x14ac:dyDescent="0.25">
      <c r="K376" s="1"/>
      <c r="L376" s="2"/>
    </row>
    <row r="377" spans="11:12" x14ac:dyDescent="0.25">
      <c r="K377" s="1"/>
      <c r="L377" s="2"/>
    </row>
    <row r="378" spans="11:12" x14ac:dyDescent="0.25">
      <c r="K378" s="1"/>
      <c r="L378" s="2"/>
    </row>
    <row r="379" spans="11:12" x14ac:dyDescent="0.25">
      <c r="K379" s="1"/>
      <c r="L379" s="2"/>
    </row>
    <row r="380" spans="11:12" x14ac:dyDescent="0.25">
      <c r="K380" s="1"/>
      <c r="L380" s="2"/>
    </row>
    <row r="381" spans="11:12" ht="15" customHeight="1" x14ac:dyDescent="0.25"/>
    <row r="382" spans="11:12" ht="15" customHeight="1" x14ac:dyDescent="0.25"/>
    <row r="394" spans="6:12" x14ac:dyDescent="0.25">
      <c r="F394" s="167"/>
      <c r="G394" s="168"/>
      <c r="H394" s="169"/>
      <c r="I394" s="69"/>
      <c r="J394" s="164"/>
      <c r="K394" s="165"/>
      <c r="L394" s="166"/>
    </row>
    <row r="402" spans="1:12" x14ac:dyDescent="0.2">
      <c r="A402" s="156"/>
      <c r="B402" s="157"/>
      <c r="C402" s="158"/>
      <c r="D402" s="159"/>
      <c r="E402" s="160"/>
      <c r="F402" s="158"/>
      <c r="G402" s="159"/>
      <c r="H402" s="160"/>
      <c r="I402" s="69"/>
      <c r="J402" s="180"/>
      <c r="K402" s="181"/>
      <c r="L402" s="182"/>
    </row>
    <row r="403" spans="1:12" x14ac:dyDescent="0.2">
      <c r="A403" s="183"/>
      <c r="B403" s="184"/>
      <c r="C403" s="158"/>
      <c r="D403" s="159"/>
      <c r="E403" s="185"/>
      <c r="F403" s="158"/>
      <c r="G403" s="159"/>
      <c r="H403" s="185"/>
      <c r="I403" s="69"/>
      <c r="J403" s="164"/>
      <c r="K403" s="165"/>
      <c r="L403" s="166"/>
    </row>
    <row r="404" spans="1:12" x14ac:dyDescent="0.2">
      <c r="A404" s="183"/>
      <c r="B404" s="184"/>
      <c r="C404" s="158"/>
      <c r="D404" s="159"/>
      <c r="E404" s="185"/>
      <c r="F404" s="158"/>
      <c r="G404" s="159"/>
      <c r="H404" s="185"/>
      <c r="I404" s="69"/>
      <c r="J404" s="164"/>
      <c r="K404" s="165"/>
      <c r="L404" s="166"/>
    </row>
    <row r="428" ht="15" customHeight="1" x14ac:dyDescent="0.25"/>
    <row r="429" ht="15" customHeight="1" x14ac:dyDescent="0.25"/>
    <row r="466" ht="15" customHeight="1" x14ac:dyDescent="0.25"/>
    <row r="467" ht="15" customHeight="1" x14ac:dyDescent="0.25"/>
    <row r="513" spans="13:14" x14ac:dyDescent="0.25">
      <c r="M513" s="16"/>
      <c r="N513" s="16"/>
    </row>
    <row r="514" spans="13:14" x14ac:dyDescent="0.25">
      <c r="M514" s="16"/>
      <c r="N514" s="16"/>
    </row>
    <row r="515" spans="13:14" x14ac:dyDescent="0.25">
      <c r="M515" s="16"/>
      <c r="N515" s="16"/>
    </row>
    <row r="516" spans="13:14" x14ac:dyDescent="0.25">
      <c r="M516" s="16"/>
      <c r="N516" s="16"/>
    </row>
    <row r="552" spans="13:14" x14ac:dyDescent="0.25">
      <c r="M552" s="45"/>
      <c r="N552" s="45"/>
    </row>
    <row r="553" spans="13:14" x14ac:dyDescent="0.25">
      <c r="M553" s="45"/>
      <c r="N553" s="45"/>
    </row>
    <row r="554" spans="13:14" x14ac:dyDescent="0.25">
      <c r="M554" s="45"/>
      <c r="N554" s="45"/>
    </row>
    <row r="555" spans="13:14" x14ac:dyDescent="0.25">
      <c r="M555" s="45"/>
      <c r="N555" s="45"/>
    </row>
    <row r="556" spans="13:14" x14ac:dyDescent="0.25">
      <c r="M556" s="45"/>
      <c r="N556" s="45"/>
    </row>
    <row r="557" spans="13:14" x14ac:dyDescent="0.25">
      <c r="M557" s="45"/>
      <c r="N557" s="45"/>
    </row>
    <row r="558" spans="13:14" x14ac:dyDescent="0.25">
      <c r="M558" s="45"/>
      <c r="N558" s="45"/>
    </row>
    <row r="559" spans="13:14" x14ac:dyDescent="0.25">
      <c r="M559" s="45"/>
      <c r="N559" s="45"/>
    </row>
    <row r="560" spans="13:14" x14ac:dyDescent="0.25">
      <c r="M560" s="45"/>
      <c r="N560" s="45"/>
    </row>
    <row r="561" spans="13:14" x14ac:dyDescent="0.25">
      <c r="M561" s="45"/>
      <c r="N561" s="45"/>
    </row>
    <row r="562" spans="13:14" x14ac:dyDescent="0.25">
      <c r="M562" s="45"/>
      <c r="N562" s="45"/>
    </row>
    <row r="563" spans="13:14" x14ac:dyDescent="0.25">
      <c r="M563" s="45"/>
      <c r="N563" s="45"/>
    </row>
    <row r="564" spans="13:14" x14ac:dyDescent="0.25">
      <c r="M564" s="45"/>
      <c r="N564" s="45"/>
    </row>
    <row r="565" spans="13:14" x14ac:dyDescent="0.25">
      <c r="M565" s="45"/>
      <c r="N565" s="45"/>
    </row>
    <row r="567" spans="13:14" x14ac:dyDescent="0.25">
      <c r="M567" s="16"/>
      <c r="N567" s="16"/>
    </row>
    <row r="568" spans="13:14" x14ac:dyDescent="0.25">
      <c r="M568" s="16"/>
      <c r="N568" s="16"/>
    </row>
    <row r="569" spans="13:14" x14ac:dyDescent="0.25">
      <c r="M569" s="16"/>
      <c r="N569" s="16"/>
    </row>
    <row r="570" spans="13:14" x14ac:dyDescent="0.25">
      <c r="M570" s="16"/>
      <c r="N570" s="16"/>
    </row>
    <row r="571" spans="13:14" x14ac:dyDescent="0.25">
      <c r="M571" s="45"/>
      <c r="N571" s="45"/>
    </row>
    <row r="572" spans="13:14" x14ac:dyDescent="0.25">
      <c r="M572" s="45"/>
      <c r="N572" s="45"/>
    </row>
    <row r="573" spans="13:14" x14ac:dyDescent="0.25">
      <c r="M573" s="45"/>
      <c r="N573" s="45"/>
    </row>
    <row r="574" spans="13:14" x14ac:dyDescent="0.25">
      <c r="M574" s="45"/>
      <c r="N574" s="45"/>
    </row>
    <row r="575" spans="13:14" x14ac:dyDescent="0.25">
      <c r="M575" s="155"/>
      <c r="N575" s="155"/>
    </row>
    <row r="576" spans="13:14" x14ac:dyDescent="0.25">
      <c r="M576" s="155"/>
      <c r="N576" s="155"/>
    </row>
    <row r="577" spans="13:14" x14ac:dyDescent="0.25">
      <c r="M577" s="45"/>
      <c r="N577" s="45"/>
    </row>
    <row r="578" spans="13:14" x14ac:dyDescent="0.25">
      <c r="M578" s="45"/>
      <c r="N578" s="45"/>
    </row>
    <row r="579" spans="13:14" x14ac:dyDescent="0.25">
      <c r="M579" s="45"/>
      <c r="N579" s="45"/>
    </row>
    <row r="580" spans="13:14" x14ac:dyDescent="0.25">
      <c r="M580" s="45"/>
      <c r="N580" s="45"/>
    </row>
    <row r="581" spans="13:14" x14ac:dyDescent="0.25">
      <c r="M581" s="45"/>
      <c r="N581" s="45"/>
    </row>
    <row r="582" spans="13:14" x14ac:dyDescent="0.25">
      <c r="M582" s="45"/>
      <c r="N582" s="45"/>
    </row>
    <row r="583" spans="13:14" x14ac:dyDescent="0.25">
      <c r="M583" s="45"/>
      <c r="N583" s="45"/>
    </row>
    <row r="584" spans="13:14" x14ac:dyDescent="0.25">
      <c r="M584" s="45"/>
      <c r="N584" s="45"/>
    </row>
    <row r="585" spans="13:14" x14ac:dyDescent="0.25">
      <c r="M585" s="45"/>
      <c r="N585" s="45"/>
    </row>
    <row r="586" spans="13:14" x14ac:dyDescent="0.25">
      <c r="M586" s="45"/>
      <c r="N586" s="45"/>
    </row>
    <row r="587" spans="13:14" x14ac:dyDescent="0.25">
      <c r="M587" s="45"/>
      <c r="N587" s="45"/>
    </row>
    <row r="588" spans="13:14" x14ac:dyDescent="0.25">
      <c r="M588" s="45"/>
      <c r="N588" s="45"/>
    </row>
    <row r="589" spans="13:14" x14ac:dyDescent="0.25">
      <c r="M589" s="45"/>
      <c r="N589" s="45"/>
    </row>
    <row r="590" spans="13:14" x14ac:dyDescent="0.25">
      <c r="M590" s="45"/>
      <c r="N590" s="45"/>
    </row>
    <row r="591" spans="13:14" x14ac:dyDescent="0.25">
      <c r="M591" s="45"/>
      <c r="N591" s="45"/>
    </row>
    <row r="592" spans="13:14" x14ac:dyDescent="0.25">
      <c r="M592" s="45"/>
      <c r="N592" s="45"/>
    </row>
    <row r="593" spans="13:14" x14ac:dyDescent="0.25">
      <c r="M593" s="45"/>
      <c r="N593" s="45"/>
    </row>
    <row r="594" spans="13:14" x14ac:dyDescent="0.25">
      <c r="M594" s="45"/>
      <c r="N594" s="45"/>
    </row>
    <row r="595" spans="13:14" x14ac:dyDescent="0.25">
      <c r="M595" s="45"/>
      <c r="N595" s="45"/>
    </row>
    <row r="596" spans="13:14" x14ac:dyDescent="0.25">
      <c r="M596" s="45"/>
      <c r="N596" s="45"/>
    </row>
    <row r="597" spans="13:14" x14ac:dyDescent="0.25">
      <c r="M597" s="45"/>
      <c r="N597" s="45"/>
    </row>
    <row r="598" spans="13:14" x14ac:dyDescent="0.25">
      <c r="M598" s="45"/>
      <c r="N598" s="45"/>
    </row>
    <row r="599" spans="13:14" x14ac:dyDescent="0.25">
      <c r="M599" s="45"/>
      <c r="N599" s="45"/>
    </row>
    <row r="600" spans="13:14" x14ac:dyDescent="0.25">
      <c r="M600" s="45"/>
      <c r="N600" s="45"/>
    </row>
    <row r="601" spans="13:14" x14ac:dyDescent="0.25">
      <c r="M601" s="45"/>
      <c r="N601" s="45"/>
    </row>
    <row r="602" spans="13:14" x14ac:dyDescent="0.25">
      <c r="M602" s="45"/>
      <c r="N602" s="45"/>
    </row>
    <row r="603" spans="13:14" x14ac:dyDescent="0.25">
      <c r="M603" s="45"/>
      <c r="N603" s="45"/>
    </row>
    <row r="604" spans="13:14" x14ac:dyDescent="0.25">
      <c r="M604" s="45"/>
      <c r="N604" s="45"/>
    </row>
    <row r="605" spans="13:14" x14ac:dyDescent="0.25">
      <c r="M605" s="45"/>
      <c r="N605" s="45"/>
    </row>
    <row r="606" spans="13:14" x14ac:dyDescent="0.25">
      <c r="M606" s="45"/>
      <c r="N606" s="45"/>
    </row>
    <row r="607" spans="13:14" x14ac:dyDescent="0.25">
      <c r="M607" s="45"/>
      <c r="N607" s="45"/>
    </row>
    <row r="608" spans="13:14" x14ac:dyDescent="0.25">
      <c r="M608" s="45"/>
      <c r="N608" s="45"/>
    </row>
    <row r="609" spans="13:14" x14ac:dyDescent="0.25">
      <c r="M609" s="45"/>
      <c r="N609" s="45"/>
    </row>
    <row r="610" spans="13:14" x14ac:dyDescent="0.25">
      <c r="M610" s="45"/>
      <c r="N610" s="45"/>
    </row>
    <row r="611" spans="13:14" x14ac:dyDescent="0.25">
      <c r="M611" s="45"/>
      <c r="N611" s="45"/>
    </row>
    <row r="612" spans="13:14" x14ac:dyDescent="0.25">
      <c r="M612" s="45"/>
      <c r="N612" s="45"/>
    </row>
    <row r="613" spans="13:14" x14ac:dyDescent="0.25">
      <c r="M613" s="45"/>
      <c r="N613" s="45"/>
    </row>
    <row r="614" spans="13:14" x14ac:dyDescent="0.25">
      <c r="M614" s="45"/>
      <c r="N614" s="45"/>
    </row>
    <row r="615" spans="13:14" x14ac:dyDescent="0.25">
      <c r="M615" s="45"/>
      <c r="N615" s="45"/>
    </row>
    <row r="616" spans="13:14" x14ac:dyDescent="0.25">
      <c r="M616" s="45"/>
      <c r="N616" s="45"/>
    </row>
    <row r="618" spans="13:14" x14ac:dyDescent="0.25">
      <c r="M618" s="16"/>
      <c r="N618" s="16"/>
    </row>
    <row r="619" spans="13:14" x14ac:dyDescent="0.25">
      <c r="M619" s="16"/>
      <c r="N619" s="16"/>
    </row>
    <row r="620" spans="13:14" x14ac:dyDescent="0.25">
      <c r="M620" s="16"/>
      <c r="N620" s="16"/>
    </row>
    <row r="621" spans="13:14" x14ac:dyDescent="0.25">
      <c r="M621" s="16"/>
      <c r="N621" s="16"/>
    </row>
    <row r="622" spans="13:14" x14ac:dyDescent="0.25">
      <c r="M622" s="16"/>
      <c r="N622" s="16"/>
    </row>
    <row r="623" spans="13:14" x14ac:dyDescent="0.25">
      <c r="M623" s="45"/>
      <c r="N623" s="45"/>
    </row>
    <row r="624" spans="13:14" x14ac:dyDescent="0.25">
      <c r="M624" s="45"/>
      <c r="N624" s="45"/>
    </row>
    <row r="625" spans="13:14" x14ac:dyDescent="0.25">
      <c r="M625" s="45"/>
      <c r="N625" s="45"/>
    </row>
    <row r="626" spans="13:14" x14ac:dyDescent="0.25">
      <c r="M626" s="45"/>
      <c r="N626" s="45"/>
    </row>
    <row r="627" spans="13:14" x14ac:dyDescent="0.25">
      <c r="M627" s="45"/>
      <c r="N627" s="45"/>
    </row>
    <row r="628" spans="13:14" x14ac:dyDescent="0.25">
      <c r="M628" s="45"/>
      <c r="N628" s="45"/>
    </row>
    <row r="629" spans="13:14" x14ac:dyDescent="0.25">
      <c r="M629" s="45"/>
      <c r="N629" s="45"/>
    </row>
    <row r="630" spans="13:14" x14ac:dyDescent="0.25">
      <c r="M630" s="45"/>
      <c r="N630" s="45"/>
    </row>
    <row r="631" spans="13:14" x14ac:dyDescent="0.25">
      <c r="M631" s="45"/>
      <c r="N631" s="45"/>
    </row>
    <row r="632" spans="13:14" x14ac:dyDescent="0.25">
      <c r="M632" s="45"/>
      <c r="N632" s="45"/>
    </row>
    <row r="633" spans="13:14" x14ac:dyDescent="0.25">
      <c r="M633" s="45"/>
      <c r="N633" s="45"/>
    </row>
    <row r="634" spans="13:14" x14ac:dyDescent="0.25">
      <c r="M634" s="45"/>
      <c r="N634" s="45"/>
    </row>
    <row r="635" spans="13:14" x14ac:dyDescent="0.25">
      <c r="M635" s="45"/>
      <c r="N635" s="45"/>
    </row>
    <row r="636" spans="13:14" x14ac:dyDescent="0.25">
      <c r="M636" s="45"/>
      <c r="N636" s="45"/>
    </row>
    <row r="637" spans="13:14" x14ac:dyDescent="0.25">
      <c r="M637" s="45"/>
      <c r="N637" s="45"/>
    </row>
    <row r="638" spans="13:14" x14ac:dyDescent="0.25">
      <c r="M638" s="45"/>
      <c r="N638" s="45"/>
    </row>
    <row r="639" spans="13:14" x14ac:dyDescent="0.25">
      <c r="M639" s="45"/>
      <c r="N639" s="45"/>
    </row>
    <row r="640" spans="13:14" x14ac:dyDescent="0.25">
      <c r="M640" s="45"/>
      <c r="N640" s="45"/>
    </row>
    <row r="641" spans="13:14" x14ac:dyDescent="0.25">
      <c r="M641" s="45"/>
      <c r="N641" s="45"/>
    </row>
    <row r="642" spans="13:14" x14ac:dyDescent="0.25">
      <c r="M642" s="45"/>
      <c r="N642" s="45"/>
    </row>
    <row r="643" spans="13:14" x14ac:dyDescent="0.25">
      <c r="M643" s="45"/>
      <c r="N643" s="45"/>
    </row>
    <row r="644" spans="13:14" x14ac:dyDescent="0.25">
      <c r="M644" s="45"/>
      <c r="N644" s="45"/>
    </row>
    <row r="645" spans="13:14" x14ac:dyDescent="0.25">
      <c r="M645" s="45"/>
      <c r="N645" s="45"/>
    </row>
    <row r="646" spans="13:14" x14ac:dyDescent="0.25">
      <c r="M646" s="45"/>
      <c r="N646" s="45"/>
    </row>
    <row r="647" spans="13:14" x14ac:dyDescent="0.25">
      <c r="M647" s="45"/>
      <c r="N647" s="45"/>
    </row>
    <row r="648" spans="13:14" x14ac:dyDescent="0.25">
      <c r="M648" s="45"/>
      <c r="N648" s="45"/>
    </row>
    <row r="649" spans="13:14" x14ac:dyDescent="0.25">
      <c r="M649" s="45"/>
      <c r="N649" s="45"/>
    </row>
    <row r="650" spans="13:14" x14ac:dyDescent="0.25">
      <c r="M650" s="45"/>
      <c r="N650" s="45"/>
    </row>
    <row r="651" spans="13:14" x14ac:dyDescent="0.25">
      <c r="M651" s="45"/>
      <c r="N651" s="45"/>
    </row>
    <row r="652" spans="13:14" x14ac:dyDescent="0.25">
      <c r="M652" s="45"/>
      <c r="N652" s="45"/>
    </row>
    <row r="653" spans="13:14" x14ac:dyDescent="0.25">
      <c r="M653" s="45"/>
      <c r="N653" s="45"/>
    </row>
    <row r="654" spans="13:14" x14ac:dyDescent="0.25">
      <c r="M654" s="45"/>
      <c r="N654" s="45"/>
    </row>
    <row r="655" spans="13:14" x14ac:dyDescent="0.25">
      <c r="M655" s="45"/>
      <c r="N655" s="45"/>
    </row>
    <row r="656" spans="13:14" x14ac:dyDescent="0.25">
      <c r="M656" s="45"/>
      <c r="N656" s="45"/>
    </row>
    <row r="657" spans="13:14" x14ac:dyDescent="0.25">
      <c r="M657" s="45"/>
      <c r="N657" s="45"/>
    </row>
    <row r="659" spans="13:14" x14ac:dyDescent="0.25">
      <c r="M659" s="16"/>
      <c r="N659" s="16"/>
    </row>
    <row r="660" spans="13:14" x14ac:dyDescent="0.25">
      <c r="M660" s="16"/>
      <c r="N660" s="16"/>
    </row>
    <row r="661" spans="13:14" x14ac:dyDescent="0.25">
      <c r="M661" s="16"/>
      <c r="N661" s="16"/>
    </row>
    <row r="662" spans="13:14" x14ac:dyDescent="0.25">
      <c r="M662" s="16"/>
      <c r="N662" s="16"/>
    </row>
    <row r="663" spans="13:14" x14ac:dyDescent="0.25">
      <c r="M663" s="45"/>
      <c r="N663" s="45"/>
    </row>
    <row r="664" spans="13:14" x14ac:dyDescent="0.25">
      <c r="M664" s="45"/>
      <c r="N664" s="45"/>
    </row>
    <row r="665" spans="13:14" x14ac:dyDescent="0.25">
      <c r="M665" s="45"/>
      <c r="N665" s="45"/>
    </row>
    <row r="666" spans="13:14" x14ac:dyDescent="0.25">
      <c r="M666" s="45"/>
      <c r="N666" s="45"/>
    </row>
    <row r="667" spans="13:14" x14ac:dyDescent="0.25">
      <c r="M667" s="45"/>
      <c r="N667" s="45"/>
    </row>
    <row r="668" spans="13:14" x14ac:dyDescent="0.25">
      <c r="M668" s="45"/>
      <c r="N668" s="45"/>
    </row>
    <row r="669" spans="13:14" x14ac:dyDescent="0.25">
      <c r="M669" s="45"/>
      <c r="N669" s="45"/>
    </row>
    <row r="670" spans="13:14" x14ac:dyDescent="0.25">
      <c r="M670" s="45"/>
      <c r="N670" s="45"/>
    </row>
    <row r="671" spans="13:14" x14ac:dyDescent="0.25">
      <c r="M671" s="45"/>
      <c r="N671" s="45"/>
    </row>
    <row r="672" spans="13:14" x14ac:dyDescent="0.25">
      <c r="M672" s="45"/>
      <c r="N672" s="45"/>
    </row>
    <row r="673" spans="13:14" x14ac:dyDescent="0.25">
      <c r="M673" s="45"/>
      <c r="N673" s="45"/>
    </row>
    <row r="674" spans="13:14" x14ac:dyDescent="0.25">
      <c r="M674" s="45"/>
      <c r="N674" s="45"/>
    </row>
    <row r="675" spans="13:14" x14ac:dyDescent="0.25">
      <c r="M675" s="155"/>
      <c r="N675" s="155"/>
    </row>
    <row r="676" spans="13:14" x14ac:dyDescent="0.25">
      <c r="M676" s="155"/>
      <c r="N676" s="155"/>
    </row>
    <row r="677" spans="13:14" x14ac:dyDescent="0.25">
      <c r="M677" s="155"/>
      <c r="N677" s="155"/>
    </row>
    <row r="678" spans="13:14" x14ac:dyDescent="0.25">
      <c r="M678" s="155"/>
      <c r="N678" s="155"/>
    </row>
    <row r="679" spans="13:14" x14ac:dyDescent="0.25">
      <c r="M679" s="45"/>
      <c r="N679" s="45"/>
    </row>
    <row r="680" spans="13:14" x14ac:dyDescent="0.25">
      <c r="M680" s="45"/>
      <c r="N680" s="45"/>
    </row>
    <row r="681" spans="13:14" x14ac:dyDescent="0.25">
      <c r="M681" s="45"/>
      <c r="N681" s="45"/>
    </row>
    <row r="682" spans="13:14" x14ac:dyDescent="0.25">
      <c r="M682" s="45"/>
      <c r="N682" s="45"/>
    </row>
    <row r="683" spans="13:14" x14ac:dyDescent="0.25">
      <c r="M683" s="45"/>
      <c r="N683" s="45"/>
    </row>
    <row r="684" spans="13:14" x14ac:dyDescent="0.25">
      <c r="M684" s="45"/>
      <c r="N684" s="45"/>
    </row>
    <row r="685" spans="13:14" x14ac:dyDescent="0.25">
      <c r="M685" s="45"/>
      <c r="N685" s="45"/>
    </row>
    <row r="686" spans="13:14" x14ac:dyDescent="0.25">
      <c r="M686" s="45"/>
      <c r="N686" s="45"/>
    </row>
    <row r="687" spans="13:14" x14ac:dyDescent="0.25">
      <c r="M687" s="45"/>
      <c r="N687" s="45"/>
    </row>
    <row r="688" spans="13:14" x14ac:dyDescent="0.25">
      <c r="M688" s="45"/>
      <c r="N688" s="45"/>
    </row>
    <row r="689" spans="13:14" x14ac:dyDescent="0.25">
      <c r="M689" s="45"/>
      <c r="N689" s="45"/>
    </row>
    <row r="690" spans="13:14" x14ac:dyDescent="0.25">
      <c r="M690" s="45"/>
      <c r="N690" s="45"/>
    </row>
    <row r="691" spans="13:14" x14ac:dyDescent="0.25">
      <c r="M691" s="45"/>
      <c r="N691" s="45"/>
    </row>
    <row r="692" spans="13:14" x14ac:dyDescent="0.25">
      <c r="M692" s="45"/>
      <c r="N692" s="45"/>
    </row>
    <row r="693" spans="13:14" x14ac:dyDescent="0.25">
      <c r="M693" s="45"/>
      <c r="N693" s="45"/>
    </row>
    <row r="694" spans="13:14" x14ac:dyDescent="0.25">
      <c r="M694" s="45"/>
      <c r="N694" s="45"/>
    </row>
    <row r="695" spans="13:14" x14ac:dyDescent="0.25">
      <c r="M695" s="45"/>
      <c r="N695" s="45"/>
    </row>
    <row r="696" spans="13:14" x14ac:dyDescent="0.25">
      <c r="M696" s="45"/>
      <c r="N696" s="45"/>
    </row>
    <row r="697" spans="13:14" x14ac:dyDescent="0.25">
      <c r="M697" s="45"/>
      <c r="N697" s="45"/>
    </row>
    <row r="698" spans="13:14" x14ac:dyDescent="0.25">
      <c r="M698" s="45"/>
      <c r="N698" s="45"/>
    </row>
    <row r="699" spans="13:14" x14ac:dyDescent="0.25">
      <c r="M699" s="45"/>
      <c r="N699" s="45"/>
    </row>
    <row r="701" spans="13:14" x14ac:dyDescent="0.25">
      <c r="M701" s="16"/>
      <c r="N701" s="16"/>
    </row>
    <row r="702" spans="13:14" x14ac:dyDescent="0.25">
      <c r="M702" s="16"/>
      <c r="N702" s="16"/>
    </row>
    <row r="703" spans="13:14" x14ac:dyDescent="0.25">
      <c r="M703" s="16"/>
      <c r="N703" s="16"/>
    </row>
    <row r="704" spans="13:14" x14ac:dyDescent="0.25">
      <c r="M704" s="16"/>
      <c r="N704" s="16"/>
    </row>
    <row r="705" spans="13:14" x14ac:dyDescent="0.25">
      <c r="M705" s="45"/>
      <c r="N705" s="45"/>
    </row>
    <row r="706" spans="13:14" x14ac:dyDescent="0.25">
      <c r="M706" s="45"/>
      <c r="N706" s="45"/>
    </row>
    <row r="707" spans="13:14" x14ac:dyDescent="0.25">
      <c r="M707" s="45"/>
      <c r="N707" s="45"/>
    </row>
    <row r="708" spans="13:14" x14ac:dyDescent="0.25">
      <c r="M708" s="45"/>
      <c r="N708" s="45"/>
    </row>
    <row r="709" spans="13:14" x14ac:dyDescent="0.25">
      <c r="M709" s="45"/>
      <c r="N709" s="45"/>
    </row>
    <row r="710" spans="13:14" x14ac:dyDescent="0.25">
      <c r="M710" s="45"/>
      <c r="N710" s="45"/>
    </row>
    <row r="711" spans="13:14" x14ac:dyDescent="0.25">
      <c r="M711" s="45"/>
      <c r="N711" s="45"/>
    </row>
    <row r="712" spans="13:14" x14ac:dyDescent="0.25">
      <c r="M712" s="45"/>
      <c r="N712" s="45"/>
    </row>
    <row r="713" spans="13:14" x14ac:dyDescent="0.25">
      <c r="M713" s="45"/>
      <c r="N713" s="45"/>
    </row>
    <row r="714" spans="13:14" x14ac:dyDescent="0.25">
      <c r="M714" s="45"/>
      <c r="N714" s="45"/>
    </row>
    <row r="715" spans="13:14" x14ac:dyDescent="0.25">
      <c r="M715" s="45"/>
      <c r="N715" s="45"/>
    </row>
    <row r="716" spans="13:14" x14ac:dyDescent="0.25">
      <c r="M716" s="45"/>
      <c r="N716" s="45"/>
    </row>
    <row r="717" spans="13:14" x14ac:dyDescent="0.25">
      <c r="M717" s="45"/>
      <c r="N717" s="45"/>
    </row>
    <row r="718" spans="13:14" x14ac:dyDescent="0.25">
      <c r="M718" s="45"/>
      <c r="N718" s="45"/>
    </row>
    <row r="719" spans="13:14" x14ac:dyDescent="0.25">
      <c r="M719" s="45"/>
      <c r="N719" s="45"/>
    </row>
    <row r="720" spans="13:14" x14ac:dyDescent="0.25">
      <c r="M720" s="45"/>
      <c r="N720" s="45"/>
    </row>
    <row r="721" spans="13:14" x14ac:dyDescent="0.25">
      <c r="M721" s="45"/>
      <c r="N721" s="45"/>
    </row>
    <row r="722" spans="13:14" x14ac:dyDescent="0.25">
      <c r="M722" s="45"/>
      <c r="N722" s="45"/>
    </row>
    <row r="723" spans="13:14" x14ac:dyDescent="0.25">
      <c r="M723" s="45"/>
      <c r="N723" s="45"/>
    </row>
    <row r="724" spans="13:14" x14ac:dyDescent="0.25">
      <c r="M724" s="45"/>
      <c r="N724" s="45"/>
    </row>
    <row r="725" spans="13:14" x14ac:dyDescent="0.25">
      <c r="M725" s="45"/>
      <c r="N725" s="45"/>
    </row>
    <row r="726" spans="13:14" x14ac:dyDescent="0.25">
      <c r="M726" s="45"/>
      <c r="N726" s="45"/>
    </row>
    <row r="727" spans="13:14" x14ac:dyDescent="0.25">
      <c r="M727" s="45"/>
      <c r="N727" s="45"/>
    </row>
    <row r="728" spans="13:14" x14ac:dyDescent="0.25">
      <c r="M728" s="45"/>
      <c r="N728" s="45"/>
    </row>
    <row r="729" spans="13:14" x14ac:dyDescent="0.25">
      <c r="M729" s="45"/>
      <c r="N729" s="45"/>
    </row>
    <row r="730" spans="13:14" x14ac:dyDescent="0.25">
      <c r="M730" s="45"/>
      <c r="N730" s="45"/>
    </row>
    <row r="731" spans="13:14" x14ac:dyDescent="0.25">
      <c r="M731" s="45"/>
      <c r="N731" s="45"/>
    </row>
    <row r="732" spans="13:14" x14ac:dyDescent="0.25">
      <c r="M732" s="45"/>
      <c r="N732" s="45"/>
    </row>
    <row r="733" spans="13:14" x14ac:dyDescent="0.25">
      <c r="M733" s="45"/>
      <c r="N733" s="45"/>
    </row>
    <row r="734" spans="13:14" x14ac:dyDescent="0.25">
      <c r="M734" s="45"/>
      <c r="N734" s="45"/>
    </row>
    <row r="735" spans="13:14" x14ac:dyDescent="0.25">
      <c r="M735" s="45"/>
      <c r="N735" s="45"/>
    </row>
    <row r="736" spans="13:14" x14ac:dyDescent="0.25">
      <c r="M736" s="45"/>
      <c r="N736" s="45"/>
    </row>
    <row r="737" spans="13:14" x14ac:dyDescent="0.25">
      <c r="M737" s="45"/>
      <c r="N737" s="45"/>
    </row>
    <row r="738" spans="13:14" x14ac:dyDescent="0.25">
      <c r="M738" s="45"/>
      <c r="N738" s="45"/>
    </row>
    <row r="739" spans="13:14" x14ac:dyDescent="0.25">
      <c r="M739" s="45"/>
      <c r="N739" s="45"/>
    </row>
    <row r="740" spans="13:14" x14ac:dyDescent="0.25">
      <c r="M740" s="45"/>
      <c r="N740" s="45"/>
    </row>
    <row r="741" spans="13:14" x14ac:dyDescent="0.25">
      <c r="M741" s="45"/>
      <c r="N741" s="45"/>
    </row>
    <row r="742" spans="13:14" x14ac:dyDescent="0.25">
      <c r="M742" s="45"/>
      <c r="N742" s="45"/>
    </row>
    <row r="743" spans="13:14" x14ac:dyDescent="0.25">
      <c r="M743" s="45"/>
      <c r="N743" s="45"/>
    </row>
    <row r="744" spans="13:14" x14ac:dyDescent="0.25">
      <c r="M744" s="45"/>
      <c r="N744" s="45"/>
    </row>
    <row r="745" spans="13:14" x14ac:dyDescent="0.25">
      <c r="M745" s="45"/>
      <c r="N745" s="45"/>
    </row>
    <row r="746" spans="13:14" x14ac:dyDescent="0.25">
      <c r="M746" s="45"/>
      <c r="N746" s="45"/>
    </row>
    <row r="747" spans="13:14" x14ac:dyDescent="0.25">
      <c r="M747" s="45"/>
      <c r="N747" s="45"/>
    </row>
    <row r="748" spans="13:14" x14ac:dyDescent="0.25">
      <c r="M748" s="45"/>
      <c r="N748" s="45"/>
    </row>
    <row r="749" spans="13:14" x14ac:dyDescent="0.25">
      <c r="M749" s="45"/>
      <c r="N749" s="45"/>
    </row>
    <row r="750" spans="13:14" x14ac:dyDescent="0.25">
      <c r="M750" s="45"/>
      <c r="N750" s="45"/>
    </row>
    <row r="752" spans="13:14" x14ac:dyDescent="0.25">
      <c r="M752" s="45"/>
      <c r="N752" s="45"/>
    </row>
    <row r="753" spans="13:14" x14ac:dyDescent="0.25">
      <c r="M753" s="45"/>
      <c r="N753" s="45"/>
    </row>
    <row r="754" spans="13:14" x14ac:dyDescent="0.25">
      <c r="M754" s="45"/>
      <c r="N754" s="45"/>
    </row>
    <row r="755" spans="13:14" x14ac:dyDescent="0.25">
      <c r="M755" s="45"/>
      <c r="N755" s="45"/>
    </row>
    <row r="756" spans="13:14" x14ac:dyDescent="0.25">
      <c r="M756" s="45"/>
      <c r="N756" s="45"/>
    </row>
    <row r="757" spans="13:14" x14ac:dyDescent="0.25">
      <c r="M757" s="45"/>
      <c r="N757" s="45"/>
    </row>
    <row r="758" spans="13:14" x14ac:dyDescent="0.25">
      <c r="M758" s="45"/>
      <c r="N758" s="45"/>
    </row>
    <row r="759" spans="13:14" x14ac:dyDescent="0.25">
      <c r="M759" s="45"/>
      <c r="N759" s="45"/>
    </row>
    <row r="760" spans="13:14" x14ac:dyDescent="0.25">
      <c r="M760" s="45"/>
      <c r="N760" s="45"/>
    </row>
    <row r="761" spans="13:14" x14ac:dyDescent="0.25">
      <c r="M761" s="45"/>
      <c r="N761" s="45"/>
    </row>
    <row r="762" spans="13:14" x14ac:dyDescent="0.25">
      <c r="M762" s="45"/>
      <c r="N762" s="45"/>
    </row>
    <row r="763" spans="13:14" x14ac:dyDescent="0.25">
      <c r="M763" s="45"/>
      <c r="N763" s="45"/>
    </row>
    <row r="764" spans="13:14" x14ac:dyDescent="0.25">
      <c r="M764" s="45"/>
      <c r="N764" s="45"/>
    </row>
    <row r="765" spans="13:14" x14ac:dyDescent="0.25">
      <c r="M765" s="45"/>
      <c r="N765" s="45"/>
    </row>
    <row r="766" spans="13:14" x14ac:dyDescent="0.25">
      <c r="M766" s="45"/>
      <c r="N766" s="45"/>
    </row>
    <row r="767" spans="13:14" x14ac:dyDescent="0.25">
      <c r="M767" s="45"/>
      <c r="N767" s="45"/>
    </row>
    <row r="768" spans="13:14" x14ac:dyDescent="0.25">
      <c r="M768" s="45"/>
      <c r="N768" s="45"/>
    </row>
    <row r="769" spans="13:14" x14ac:dyDescent="0.25">
      <c r="M769" s="45"/>
      <c r="N769" s="45"/>
    </row>
    <row r="770" spans="13:14" x14ac:dyDescent="0.25">
      <c r="M770" s="45"/>
      <c r="N770" s="45"/>
    </row>
    <row r="771" spans="13:14" x14ac:dyDescent="0.25">
      <c r="M771" s="45"/>
      <c r="N771" s="45"/>
    </row>
    <row r="772" spans="13:14" x14ac:dyDescent="0.25">
      <c r="M772" s="45"/>
      <c r="N772" s="45"/>
    </row>
    <row r="773" spans="13:14" x14ac:dyDescent="0.25">
      <c r="M773" s="45"/>
      <c r="N773" s="45"/>
    </row>
    <row r="774" spans="13:14" x14ac:dyDescent="0.25">
      <c r="M774" s="45"/>
      <c r="N774" s="45"/>
    </row>
    <row r="775" spans="13:14" x14ac:dyDescent="0.25">
      <c r="M775" s="45"/>
      <c r="N775" s="45"/>
    </row>
    <row r="776" spans="13:14" x14ac:dyDescent="0.25">
      <c r="M776" s="45"/>
      <c r="N776" s="45"/>
    </row>
    <row r="777" spans="13:14" x14ac:dyDescent="0.25">
      <c r="M777" s="45"/>
      <c r="N777" s="45"/>
    </row>
    <row r="778" spans="13:14" x14ac:dyDescent="0.25">
      <c r="M778" s="45"/>
      <c r="N778" s="45"/>
    </row>
    <row r="779" spans="13:14" x14ac:dyDescent="0.25">
      <c r="M779" s="45"/>
      <c r="N779" s="45"/>
    </row>
    <row r="780" spans="13:14" x14ac:dyDescent="0.25">
      <c r="M780" s="45"/>
      <c r="N780" s="45"/>
    </row>
    <row r="782" spans="13:14" x14ac:dyDescent="0.25">
      <c r="M782" s="16"/>
      <c r="N782" s="16"/>
    </row>
    <row r="783" spans="13:14" x14ac:dyDescent="0.25">
      <c r="M783" s="16"/>
      <c r="N783" s="16"/>
    </row>
    <row r="784" spans="13:14" x14ac:dyDescent="0.25">
      <c r="M784" s="16"/>
      <c r="N784" s="16"/>
    </row>
    <row r="785" spans="13:14" x14ac:dyDescent="0.25">
      <c r="M785" s="45"/>
      <c r="N785" s="45"/>
    </row>
    <row r="786" spans="13:14" x14ac:dyDescent="0.25">
      <c r="M786" s="45"/>
      <c r="N786" s="45"/>
    </row>
    <row r="787" spans="13:14" x14ac:dyDescent="0.25">
      <c r="M787" s="45"/>
      <c r="N787" s="45"/>
    </row>
    <row r="788" spans="13:14" x14ac:dyDescent="0.25">
      <c r="M788" s="45"/>
      <c r="N788" s="45"/>
    </row>
    <row r="789" spans="13:14" x14ac:dyDescent="0.25">
      <c r="M789" s="45"/>
      <c r="N789" s="45"/>
    </row>
    <row r="790" spans="13:14" x14ac:dyDescent="0.25">
      <c r="M790" s="45"/>
      <c r="N790" s="45"/>
    </row>
    <row r="791" spans="13:14" x14ac:dyDescent="0.25">
      <c r="M791" s="45"/>
      <c r="N791" s="45"/>
    </row>
    <row r="792" spans="13:14" x14ac:dyDescent="0.25">
      <c r="M792" s="45"/>
      <c r="N792" s="45"/>
    </row>
    <row r="793" spans="13:14" x14ac:dyDescent="0.25">
      <c r="M793" s="45"/>
      <c r="N793" s="45"/>
    </row>
    <row r="794" spans="13:14" x14ac:dyDescent="0.25">
      <c r="M794" s="45"/>
      <c r="N794" s="45"/>
    </row>
    <row r="795" spans="13:14" x14ac:dyDescent="0.25">
      <c r="M795" s="45"/>
      <c r="N795" s="45"/>
    </row>
    <row r="796" spans="13:14" x14ac:dyDescent="0.25">
      <c r="M796" s="45"/>
      <c r="N796" s="45"/>
    </row>
    <row r="797" spans="13:14" x14ac:dyDescent="0.25">
      <c r="M797" s="45"/>
      <c r="N797" s="45"/>
    </row>
    <row r="798" spans="13:14" x14ac:dyDescent="0.25">
      <c r="M798" s="45"/>
      <c r="N798" s="45"/>
    </row>
    <row r="799" spans="13:14" x14ac:dyDescent="0.25">
      <c r="M799" s="45"/>
      <c r="N799" s="45"/>
    </row>
    <row r="800" spans="13:14" x14ac:dyDescent="0.25">
      <c r="M800" s="45"/>
      <c r="N800" s="45"/>
    </row>
    <row r="801" spans="13:14" x14ac:dyDescent="0.25">
      <c r="M801" s="45"/>
      <c r="N801" s="45"/>
    </row>
    <row r="802" spans="13:14" x14ac:dyDescent="0.25">
      <c r="M802" s="45"/>
      <c r="N802" s="45"/>
    </row>
    <row r="803" spans="13:14" x14ac:dyDescent="0.25">
      <c r="M803" s="45"/>
      <c r="N803" s="45"/>
    </row>
    <row r="804" spans="13:14" x14ac:dyDescent="0.25">
      <c r="M804" s="45"/>
      <c r="N804" s="45"/>
    </row>
    <row r="805" spans="13:14" x14ac:dyDescent="0.25">
      <c r="M805" s="45"/>
      <c r="N805" s="45"/>
    </row>
    <row r="806" spans="13:14" x14ac:dyDescent="0.25">
      <c r="M806" s="45"/>
      <c r="N806" s="45"/>
    </row>
    <row r="807" spans="13:14" x14ac:dyDescent="0.25">
      <c r="M807" s="45"/>
      <c r="N807" s="45"/>
    </row>
    <row r="808" spans="13:14" x14ac:dyDescent="0.25">
      <c r="M808" s="45"/>
      <c r="N808" s="45"/>
    </row>
    <row r="809" spans="13:14" x14ac:dyDescent="0.25">
      <c r="M809" s="45"/>
      <c r="N809" s="45"/>
    </row>
    <row r="810" spans="13:14" x14ac:dyDescent="0.25">
      <c r="M810" s="45"/>
      <c r="N810" s="45"/>
    </row>
    <row r="811" spans="13:14" x14ac:dyDescent="0.25">
      <c r="M811" s="45"/>
      <c r="N811" s="45"/>
    </row>
    <row r="812" spans="13:14" x14ac:dyDescent="0.25">
      <c r="M812" s="45"/>
      <c r="N812" s="45"/>
    </row>
    <row r="813" spans="13:14" x14ac:dyDescent="0.25">
      <c r="M813" s="45"/>
      <c r="N813" s="45"/>
    </row>
    <row r="814" spans="13:14" x14ac:dyDescent="0.25">
      <c r="M814" s="45"/>
      <c r="N814" s="45"/>
    </row>
    <row r="815" spans="13:14" x14ac:dyDescent="0.25">
      <c r="M815" s="45"/>
      <c r="N815" s="45"/>
    </row>
    <row r="816" spans="13:14" x14ac:dyDescent="0.25">
      <c r="M816" s="45"/>
      <c r="N816" s="45"/>
    </row>
    <row r="817" spans="13:14" x14ac:dyDescent="0.25">
      <c r="M817" s="45"/>
      <c r="N817" s="45"/>
    </row>
    <row r="818" spans="13:14" x14ac:dyDescent="0.25">
      <c r="M818" s="45"/>
      <c r="N818" s="45"/>
    </row>
    <row r="819" spans="13:14" x14ac:dyDescent="0.25">
      <c r="M819" s="45"/>
      <c r="N819" s="45"/>
    </row>
    <row r="820" spans="13:14" x14ac:dyDescent="0.25">
      <c r="M820" s="45"/>
      <c r="N820" s="45"/>
    </row>
    <row r="821" spans="13:14" x14ac:dyDescent="0.25">
      <c r="M821" s="45"/>
      <c r="N821" s="45"/>
    </row>
    <row r="822" spans="13:14" x14ac:dyDescent="0.25">
      <c r="M822" s="45"/>
      <c r="N822" s="45"/>
    </row>
    <row r="823" spans="13:14" x14ac:dyDescent="0.25">
      <c r="M823" s="45"/>
      <c r="N823" s="45"/>
    </row>
    <row r="824" spans="13:14" x14ac:dyDescent="0.25">
      <c r="M824" s="45"/>
      <c r="N824" s="45"/>
    </row>
    <row r="825" spans="13:14" x14ac:dyDescent="0.25">
      <c r="M825" s="45"/>
      <c r="N825" s="45"/>
    </row>
    <row r="826" spans="13:14" x14ac:dyDescent="0.25">
      <c r="M826" s="45"/>
      <c r="N826" s="45"/>
    </row>
    <row r="827" spans="13:14" x14ac:dyDescent="0.25">
      <c r="M827" s="45"/>
      <c r="N827" s="45"/>
    </row>
    <row r="828" spans="13:14" x14ac:dyDescent="0.25">
      <c r="M828" s="45"/>
      <c r="N828" s="45"/>
    </row>
    <row r="829" spans="13:14" x14ac:dyDescent="0.25">
      <c r="M829" s="45"/>
      <c r="N829" s="45"/>
    </row>
    <row r="830" spans="13:14" x14ac:dyDescent="0.25">
      <c r="M830" s="45"/>
      <c r="N830" s="45"/>
    </row>
    <row r="831" spans="13:14" x14ac:dyDescent="0.25">
      <c r="M831" s="45"/>
      <c r="N831" s="45"/>
    </row>
    <row r="832" spans="13:14" x14ac:dyDescent="0.25">
      <c r="M832" s="45"/>
      <c r="N832" s="45"/>
    </row>
    <row r="833" spans="13:14" x14ac:dyDescent="0.25">
      <c r="M833" s="45"/>
      <c r="N833" s="45"/>
    </row>
    <row r="834" spans="13:14" x14ac:dyDescent="0.25">
      <c r="M834" s="45"/>
      <c r="N834" s="45"/>
    </row>
    <row r="835" spans="13:14" x14ac:dyDescent="0.25">
      <c r="M835" s="45"/>
      <c r="N835" s="45"/>
    </row>
    <row r="836" spans="13:14" x14ac:dyDescent="0.25">
      <c r="M836" s="45"/>
      <c r="N836" s="45"/>
    </row>
    <row r="837" spans="13:14" x14ac:dyDescent="0.25">
      <c r="M837" s="45"/>
      <c r="N837" s="45"/>
    </row>
    <row r="838" spans="13:14" x14ac:dyDescent="0.25">
      <c r="M838" s="45"/>
      <c r="N838" s="45"/>
    </row>
    <row r="839" spans="13:14" x14ac:dyDescent="0.25">
      <c r="M839" s="45"/>
      <c r="N839" s="45"/>
    </row>
    <row r="840" spans="13:14" x14ac:dyDescent="0.25">
      <c r="M840" s="45"/>
      <c r="N840" s="45"/>
    </row>
    <row r="841" spans="13:14" x14ac:dyDescent="0.25">
      <c r="M841" s="45"/>
      <c r="N841" s="45"/>
    </row>
    <row r="842" spans="13:14" x14ac:dyDescent="0.25">
      <c r="M842" s="45"/>
      <c r="N842" s="45"/>
    </row>
    <row r="843" spans="13:14" x14ac:dyDescent="0.25">
      <c r="M843" s="45"/>
      <c r="N843" s="45"/>
    </row>
    <row r="844" spans="13:14" x14ac:dyDescent="0.25">
      <c r="M844" s="45"/>
      <c r="N844" s="45"/>
    </row>
    <row r="845" spans="13:14" x14ac:dyDescent="0.25">
      <c r="M845" s="45"/>
      <c r="N845" s="45"/>
    </row>
    <row r="846" spans="13:14" x14ac:dyDescent="0.25">
      <c r="M846" s="45"/>
      <c r="N846" s="45"/>
    </row>
    <row r="847" spans="13:14" x14ac:dyDescent="0.25">
      <c r="M847" s="45"/>
      <c r="N847" s="45"/>
    </row>
    <row r="848" spans="13:14" x14ac:dyDescent="0.25">
      <c r="M848" s="45"/>
      <c r="N848" s="45"/>
    </row>
    <row r="849" spans="13:14" x14ac:dyDescent="0.25">
      <c r="M849" s="45"/>
      <c r="N849" s="45"/>
    </row>
    <row r="851" spans="13:14" x14ac:dyDescent="0.25">
      <c r="M851" s="16"/>
      <c r="N851" s="16"/>
    </row>
    <row r="852" spans="13:14" x14ac:dyDescent="0.25">
      <c r="M852" s="16"/>
      <c r="N852" s="16"/>
    </row>
    <row r="853" spans="13:14" x14ac:dyDescent="0.25">
      <c r="M853" s="16"/>
      <c r="N853" s="16"/>
    </row>
    <row r="854" spans="13:14" x14ac:dyDescent="0.25">
      <c r="M854" s="16"/>
      <c r="N854" s="16"/>
    </row>
    <row r="855" spans="13:14" x14ac:dyDescent="0.25">
      <c r="M855" s="45"/>
      <c r="N855" s="45"/>
    </row>
    <row r="856" spans="13:14" x14ac:dyDescent="0.25">
      <c r="M856" s="45"/>
      <c r="N856" s="45"/>
    </row>
    <row r="857" spans="13:14" x14ac:dyDescent="0.25">
      <c r="M857" s="45"/>
      <c r="N857" s="45"/>
    </row>
    <row r="858" spans="13:14" x14ac:dyDescent="0.25">
      <c r="M858" s="155"/>
      <c r="N858" s="155"/>
    </row>
    <row r="859" spans="13:14" x14ac:dyDescent="0.25">
      <c r="M859" s="45"/>
      <c r="N859" s="45"/>
    </row>
    <row r="860" spans="13:14" x14ac:dyDescent="0.25">
      <c r="M860" s="45"/>
      <c r="N860" s="45"/>
    </row>
    <row r="861" spans="13:14" x14ac:dyDescent="0.25">
      <c r="M861" s="45"/>
      <c r="N861" s="45"/>
    </row>
    <row r="862" spans="13:14" x14ac:dyDescent="0.25">
      <c r="M862" s="45"/>
      <c r="N862" s="45"/>
    </row>
    <row r="863" spans="13:14" x14ac:dyDescent="0.25">
      <c r="M863" s="45"/>
      <c r="N863" s="45"/>
    </row>
    <row r="864" spans="13:14" x14ac:dyDescent="0.25">
      <c r="M864" s="45"/>
      <c r="N864" s="45"/>
    </row>
    <row r="865" spans="13:14" x14ac:dyDescent="0.25">
      <c r="M865" s="45"/>
      <c r="N865" s="45"/>
    </row>
    <row r="866" spans="13:14" x14ac:dyDescent="0.25">
      <c r="M866" s="45"/>
      <c r="N866" s="45"/>
    </row>
    <row r="867" spans="13:14" x14ac:dyDescent="0.25">
      <c r="M867" s="45"/>
      <c r="N867" s="45"/>
    </row>
    <row r="868" spans="13:14" x14ac:dyDescent="0.25">
      <c r="M868" s="45"/>
      <c r="N868" s="45"/>
    </row>
    <row r="869" spans="13:14" x14ac:dyDescent="0.25">
      <c r="M869" s="45"/>
      <c r="N869" s="45"/>
    </row>
    <row r="870" spans="13:14" x14ac:dyDescent="0.25">
      <c r="M870" s="45"/>
      <c r="N870" s="45"/>
    </row>
    <row r="871" spans="13:14" x14ac:dyDescent="0.25">
      <c r="M871" s="45"/>
      <c r="N871" s="45"/>
    </row>
    <row r="872" spans="13:14" x14ac:dyDescent="0.25">
      <c r="M872" s="45"/>
      <c r="N872" s="45"/>
    </row>
    <row r="873" spans="13:14" x14ac:dyDescent="0.25">
      <c r="M873" s="45"/>
      <c r="N873" s="45"/>
    </row>
    <row r="874" spans="13:14" x14ac:dyDescent="0.25">
      <c r="M874" s="45"/>
      <c r="N874" s="45"/>
    </row>
    <row r="875" spans="13:14" x14ac:dyDescent="0.25">
      <c r="M875" s="45"/>
      <c r="N875" s="45"/>
    </row>
    <row r="876" spans="13:14" x14ac:dyDescent="0.25">
      <c r="M876" s="45"/>
      <c r="N876" s="45"/>
    </row>
    <row r="877" spans="13:14" x14ac:dyDescent="0.25">
      <c r="M877" s="45"/>
      <c r="N877" s="45"/>
    </row>
    <row r="878" spans="13:14" x14ac:dyDescent="0.25">
      <c r="M878" s="45"/>
      <c r="N878" s="45"/>
    </row>
    <row r="879" spans="13:14" x14ac:dyDescent="0.25">
      <c r="M879" s="45"/>
      <c r="N879" s="45"/>
    </row>
    <row r="880" spans="13:14" x14ac:dyDescent="0.25">
      <c r="M880" s="45"/>
      <c r="N880" s="45"/>
    </row>
    <row r="881" spans="13:14" x14ac:dyDescent="0.25">
      <c r="M881" s="45"/>
      <c r="N881" s="45"/>
    </row>
    <row r="882" spans="13:14" x14ac:dyDescent="0.25">
      <c r="M882" s="45"/>
      <c r="N882" s="45"/>
    </row>
    <row r="883" spans="13:14" x14ac:dyDescent="0.25">
      <c r="M883" s="45"/>
      <c r="N883" s="45"/>
    </row>
    <row r="884" spans="13:14" x14ac:dyDescent="0.25">
      <c r="M884" s="45"/>
      <c r="N884" s="45"/>
    </row>
    <row r="885" spans="13:14" x14ac:dyDescent="0.25">
      <c r="M885" s="45"/>
      <c r="N885" s="45"/>
    </row>
    <row r="886" spans="13:14" x14ac:dyDescent="0.25">
      <c r="M886" s="45"/>
      <c r="N886" s="45"/>
    </row>
    <row r="887" spans="13:14" x14ac:dyDescent="0.25">
      <c r="M887" s="45"/>
      <c r="N887" s="45"/>
    </row>
    <row r="888" spans="13:14" x14ac:dyDescent="0.25">
      <c r="M888" s="45"/>
      <c r="N888" s="45"/>
    </row>
    <row r="889" spans="13:14" x14ac:dyDescent="0.25">
      <c r="M889" s="45"/>
      <c r="N889" s="45"/>
    </row>
    <row r="890" spans="13:14" x14ac:dyDescent="0.25">
      <c r="M890" s="45"/>
      <c r="N890" s="45"/>
    </row>
    <row r="891" spans="13:14" x14ac:dyDescent="0.25">
      <c r="M891" s="45"/>
      <c r="N891" s="45"/>
    </row>
    <row r="892" spans="13:14" x14ac:dyDescent="0.25">
      <c r="M892" s="45"/>
      <c r="N892" s="45"/>
    </row>
    <row r="893" spans="13:14" x14ac:dyDescent="0.25">
      <c r="M893" s="45"/>
      <c r="N893" s="45"/>
    </row>
    <row r="894" spans="13:14" x14ac:dyDescent="0.25">
      <c r="M894" s="45"/>
      <c r="N894" s="45"/>
    </row>
    <row r="895" spans="13:14" x14ac:dyDescent="0.25">
      <c r="M895" s="45"/>
      <c r="N895" s="45"/>
    </row>
    <row r="896" spans="13:14" x14ac:dyDescent="0.25">
      <c r="M896" s="45"/>
      <c r="N896" s="45"/>
    </row>
    <row r="897" spans="13:14" x14ac:dyDescent="0.25">
      <c r="M897" s="45"/>
      <c r="N897" s="45"/>
    </row>
    <row r="898" spans="13:14" x14ac:dyDescent="0.25">
      <c r="M898" s="45"/>
      <c r="N898" s="45"/>
    </row>
    <row r="899" spans="13:14" x14ac:dyDescent="0.25">
      <c r="M899" s="45"/>
      <c r="N899" s="45"/>
    </row>
    <row r="900" spans="13:14" x14ac:dyDescent="0.25">
      <c r="M900" s="45"/>
      <c r="N900" s="45"/>
    </row>
    <row r="901" spans="13:14" x14ac:dyDescent="0.25">
      <c r="M901" s="45"/>
      <c r="N901" s="45"/>
    </row>
    <row r="902" spans="13:14" x14ac:dyDescent="0.25">
      <c r="M902" s="45"/>
      <c r="N902" s="45"/>
    </row>
    <row r="903" spans="13:14" x14ac:dyDescent="0.25">
      <c r="M903" s="45"/>
      <c r="N903" s="45"/>
    </row>
    <row r="904" spans="13:14" x14ac:dyDescent="0.25">
      <c r="M904" s="45"/>
      <c r="N904" s="45"/>
    </row>
    <row r="905" spans="13:14" x14ac:dyDescent="0.25">
      <c r="M905" s="45"/>
      <c r="N905" s="45"/>
    </row>
    <row r="906" spans="13:14" x14ac:dyDescent="0.25">
      <c r="M906" s="45"/>
      <c r="N906" s="45"/>
    </row>
    <row r="907" spans="13:14" x14ac:dyDescent="0.25">
      <c r="M907" s="45"/>
      <c r="N907" s="45"/>
    </row>
    <row r="908" spans="13:14" x14ac:dyDescent="0.25">
      <c r="M908" s="45"/>
      <c r="N908" s="45"/>
    </row>
    <row r="909" spans="13:14" x14ac:dyDescent="0.25">
      <c r="M909" s="45"/>
      <c r="N909" s="45"/>
    </row>
    <row r="911" spans="13:14" x14ac:dyDescent="0.25">
      <c r="M911" s="45"/>
      <c r="N911" s="45"/>
    </row>
    <row r="912" spans="13:14" x14ac:dyDescent="0.25">
      <c r="M912" s="45"/>
      <c r="N912" s="45"/>
    </row>
    <row r="914" spans="13:14" x14ac:dyDescent="0.25">
      <c r="M914" s="16"/>
      <c r="N914" s="16"/>
    </row>
    <row r="915" spans="13:14" x14ac:dyDescent="0.25">
      <c r="M915" s="16"/>
      <c r="N915" s="16"/>
    </row>
    <row r="916" spans="13:14" x14ac:dyDescent="0.25">
      <c r="M916" s="16"/>
      <c r="N916" s="16"/>
    </row>
    <row r="917" spans="13:14" x14ac:dyDescent="0.25">
      <c r="M917" s="16"/>
      <c r="N917" s="16"/>
    </row>
    <row r="918" spans="13:14" x14ac:dyDescent="0.25">
      <c r="M918" s="45"/>
      <c r="N918" s="45"/>
    </row>
    <row r="919" spans="13:14" x14ac:dyDescent="0.25">
      <c r="M919" s="45"/>
      <c r="N919" s="45"/>
    </row>
    <row r="920" spans="13:14" x14ac:dyDescent="0.25">
      <c r="M920" s="45"/>
      <c r="N920" s="45"/>
    </row>
    <row r="921" spans="13:14" x14ac:dyDescent="0.25">
      <c r="M921" s="45"/>
      <c r="N921" s="45"/>
    </row>
    <row r="922" spans="13:14" x14ac:dyDescent="0.25">
      <c r="M922" s="45"/>
      <c r="N922" s="45"/>
    </row>
    <row r="923" spans="13:14" x14ac:dyDescent="0.25">
      <c r="M923" s="45"/>
      <c r="N923" s="45"/>
    </row>
    <row r="924" spans="13:14" x14ac:dyDescent="0.25">
      <c r="M924" s="45"/>
      <c r="N924" s="45"/>
    </row>
    <row r="925" spans="13:14" x14ac:dyDescent="0.25">
      <c r="M925" s="45"/>
      <c r="N925" s="45"/>
    </row>
    <row r="926" spans="13:14" x14ac:dyDescent="0.25">
      <c r="M926" s="45"/>
      <c r="N926" s="45"/>
    </row>
    <row r="927" spans="13:14" x14ac:dyDescent="0.25">
      <c r="M927" s="45"/>
      <c r="N927" s="45"/>
    </row>
    <row r="928" spans="13:14" x14ac:dyDescent="0.25">
      <c r="M928" s="45"/>
      <c r="N928" s="45"/>
    </row>
    <row r="929" spans="13:14" x14ac:dyDescent="0.25">
      <c r="M929" s="45"/>
      <c r="N929" s="45"/>
    </row>
    <row r="930" spans="13:14" x14ac:dyDescent="0.25">
      <c r="M930" s="45"/>
      <c r="N930" s="45"/>
    </row>
    <row r="931" spans="13:14" x14ac:dyDescent="0.25">
      <c r="M931" s="45"/>
      <c r="N931" s="45"/>
    </row>
    <row r="932" spans="13:14" x14ac:dyDescent="0.25">
      <c r="M932" s="45"/>
      <c r="N932" s="45"/>
    </row>
    <row r="933" spans="13:14" x14ac:dyDescent="0.25">
      <c r="M933" s="45"/>
      <c r="N933" s="45"/>
    </row>
    <row r="934" spans="13:14" x14ac:dyDescent="0.25">
      <c r="M934" s="45"/>
      <c r="N934" s="45"/>
    </row>
    <row r="935" spans="13:14" x14ac:dyDescent="0.25">
      <c r="M935" s="45"/>
      <c r="N935" s="45"/>
    </row>
    <row r="936" spans="13:14" x14ac:dyDescent="0.25">
      <c r="M936" s="45"/>
      <c r="N936" s="45"/>
    </row>
    <row r="937" spans="13:14" x14ac:dyDescent="0.25">
      <c r="M937" s="45"/>
      <c r="N937" s="45"/>
    </row>
    <row r="938" spans="13:14" x14ac:dyDescent="0.25">
      <c r="M938" s="45"/>
      <c r="N938" s="45"/>
    </row>
    <row r="939" spans="13:14" x14ac:dyDescent="0.25">
      <c r="M939" s="45"/>
      <c r="N939" s="45"/>
    </row>
    <row r="940" spans="13:14" x14ac:dyDescent="0.25">
      <c r="M940" s="45"/>
      <c r="N940" s="45"/>
    </row>
    <row r="941" spans="13:14" x14ac:dyDescent="0.25">
      <c r="M941" s="45"/>
      <c r="N941" s="45"/>
    </row>
    <row r="942" spans="13:14" x14ac:dyDescent="0.25">
      <c r="M942" s="45"/>
      <c r="N942" s="45"/>
    </row>
    <row r="943" spans="13:14" x14ac:dyDescent="0.25">
      <c r="M943" s="45"/>
      <c r="N943" s="45"/>
    </row>
    <row r="944" spans="13:14" x14ac:dyDescent="0.25">
      <c r="M944" s="45"/>
      <c r="N944" s="45"/>
    </row>
    <row r="945" spans="13:14" x14ac:dyDescent="0.25">
      <c r="M945" s="45"/>
      <c r="N945" s="45"/>
    </row>
    <row r="946" spans="13:14" x14ac:dyDescent="0.25">
      <c r="M946" s="45"/>
      <c r="N946" s="45"/>
    </row>
    <row r="947" spans="13:14" x14ac:dyDescent="0.25">
      <c r="M947" s="45"/>
      <c r="N947" s="45"/>
    </row>
    <row r="948" spans="13:14" x14ac:dyDescent="0.25">
      <c r="M948" s="45"/>
      <c r="N948" s="45"/>
    </row>
    <row r="949" spans="13:14" x14ac:dyDescent="0.25">
      <c r="M949" s="45"/>
      <c r="N949" s="45"/>
    </row>
    <row r="950" spans="13:14" x14ac:dyDescent="0.25">
      <c r="M950" s="45"/>
      <c r="N950" s="45"/>
    </row>
    <row r="951" spans="13:14" x14ac:dyDescent="0.25">
      <c r="M951" s="45"/>
      <c r="N951" s="45"/>
    </row>
    <row r="952" spans="13:14" x14ac:dyDescent="0.25">
      <c r="M952" s="45"/>
      <c r="N952" s="45"/>
    </row>
    <row r="953" spans="13:14" x14ac:dyDescent="0.25">
      <c r="M953" s="45"/>
      <c r="N953" s="45"/>
    </row>
    <row r="954" spans="13:14" x14ac:dyDescent="0.25">
      <c r="M954" s="45"/>
      <c r="N954" s="45"/>
    </row>
    <row r="955" spans="13:14" x14ac:dyDescent="0.25">
      <c r="M955" s="45"/>
      <c r="N955" s="45"/>
    </row>
    <row r="956" spans="13:14" x14ac:dyDescent="0.25">
      <c r="M956" s="45"/>
      <c r="N956" s="45"/>
    </row>
    <row r="957" spans="13:14" x14ac:dyDescent="0.25">
      <c r="M957" s="45"/>
      <c r="N957" s="45"/>
    </row>
    <row r="958" spans="13:14" x14ac:dyDescent="0.25">
      <c r="M958" s="45"/>
      <c r="N958" s="45"/>
    </row>
    <row r="959" spans="13:14" x14ac:dyDescent="0.25">
      <c r="M959" s="45"/>
      <c r="N959" s="45"/>
    </row>
    <row r="961" spans="13:14" x14ac:dyDescent="0.25">
      <c r="M961" s="16"/>
      <c r="N961" s="16"/>
    </row>
    <row r="962" spans="13:14" x14ac:dyDescent="0.25">
      <c r="M962" s="16"/>
      <c r="N962" s="16"/>
    </row>
    <row r="963" spans="13:14" x14ac:dyDescent="0.25">
      <c r="M963" s="16"/>
      <c r="N963" s="16"/>
    </row>
    <row r="964" spans="13:14" x14ac:dyDescent="0.25">
      <c r="M964" s="16"/>
      <c r="N964" s="16"/>
    </row>
    <row r="965" spans="13:14" x14ac:dyDescent="0.25">
      <c r="M965" s="45"/>
      <c r="N965" s="45"/>
    </row>
    <row r="966" spans="13:14" x14ac:dyDescent="0.25">
      <c r="M966" s="45"/>
      <c r="N966" s="45"/>
    </row>
    <row r="967" spans="13:14" x14ac:dyDescent="0.25">
      <c r="M967" s="45"/>
      <c r="N967" s="45"/>
    </row>
    <row r="968" spans="13:14" x14ac:dyDescent="0.25">
      <c r="M968" s="45"/>
      <c r="N968" s="45"/>
    </row>
    <row r="969" spans="13:14" x14ac:dyDescent="0.25">
      <c r="M969" s="45"/>
      <c r="N969" s="45"/>
    </row>
    <row r="970" spans="13:14" x14ac:dyDescent="0.25">
      <c r="M970" s="45"/>
      <c r="N970" s="45"/>
    </row>
    <row r="971" spans="13:14" x14ac:dyDescent="0.25">
      <c r="M971" s="45"/>
      <c r="N971" s="45"/>
    </row>
    <row r="972" spans="13:14" x14ac:dyDescent="0.25">
      <c r="M972" s="45"/>
      <c r="N972" s="45"/>
    </row>
    <row r="973" spans="13:14" x14ac:dyDescent="0.25">
      <c r="M973" s="45"/>
      <c r="N973" s="45"/>
    </row>
    <row r="974" spans="13:14" x14ac:dyDescent="0.25">
      <c r="M974" s="45"/>
      <c r="N974" s="45"/>
    </row>
    <row r="975" spans="13:14" x14ac:dyDescent="0.25">
      <c r="M975" s="45"/>
      <c r="N975" s="45"/>
    </row>
    <row r="976" spans="13:14" x14ac:dyDescent="0.25">
      <c r="M976" s="45"/>
      <c r="N976" s="45"/>
    </row>
    <row r="977" spans="13:14" x14ac:dyDescent="0.25">
      <c r="M977" s="45"/>
      <c r="N977" s="45"/>
    </row>
    <row r="978" spans="13:14" x14ac:dyDescent="0.25">
      <c r="M978" s="45"/>
      <c r="N978" s="45"/>
    </row>
    <row r="979" spans="13:14" x14ac:dyDescent="0.25">
      <c r="M979" s="45"/>
      <c r="N979" s="45"/>
    </row>
    <row r="980" spans="13:14" x14ac:dyDescent="0.25">
      <c r="M980" s="45"/>
      <c r="N980" s="45"/>
    </row>
    <row r="981" spans="13:14" x14ac:dyDescent="0.25">
      <c r="M981" s="45"/>
      <c r="N981" s="45"/>
    </row>
    <row r="982" spans="13:14" x14ac:dyDescent="0.25">
      <c r="M982" s="45"/>
      <c r="N982" s="45"/>
    </row>
    <row r="983" spans="13:14" x14ac:dyDescent="0.25">
      <c r="M983" s="45"/>
      <c r="N983" s="45"/>
    </row>
    <row r="984" spans="13:14" x14ac:dyDescent="0.25">
      <c r="M984" s="45"/>
      <c r="N984" s="45"/>
    </row>
    <row r="985" spans="13:14" x14ac:dyDescent="0.25">
      <c r="M985" s="45"/>
      <c r="N985" s="45"/>
    </row>
    <row r="986" spans="13:14" x14ac:dyDescent="0.25">
      <c r="M986" s="45"/>
      <c r="N986" s="45"/>
    </row>
    <row r="987" spans="13:14" x14ac:dyDescent="0.25">
      <c r="M987" s="45"/>
      <c r="N987" s="45"/>
    </row>
    <row r="988" spans="13:14" x14ac:dyDescent="0.25">
      <c r="M988" s="45"/>
      <c r="N988" s="45"/>
    </row>
    <row r="989" spans="13:14" x14ac:dyDescent="0.25">
      <c r="M989" s="45"/>
      <c r="N989" s="45"/>
    </row>
    <row r="990" spans="13:14" x14ac:dyDescent="0.25">
      <c r="M990" s="45"/>
      <c r="N990" s="45"/>
    </row>
    <row r="991" spans="13:14" x14ac:dyDescent="0.25">
      <c r="M991" s="45"/>
      <c r="N991" s="45"/>
    </row>
    <row r="992" spans="13:14" x14ac:dyDescent="0.25">
      <c r="M992" s="45"/>
      <c r="N992" s="45"/>
    </row>
    <row r="993" spans="13:14" x14ac:dyDescent="0.25">
      <c r="M993" s="45"/>
      <c r="N993" s="45"/>
    </row>
    <row r="994" spans="13:14" x14ac:dyDescent="0.25">
      <c r="M994" s="45"/>
      <c r="N994" s="45"/>
    </row>
    <row r="995" spans="13:14" x14ac:dyDescent="0.25">
      <c r="M995" s="45"/>
      <c r="N995" s="45"/>
    </row>
    <row r="996" spans="13:14" x14ac:dyDescent="0.25">
      <c r="M996" s="45"/>
      <c r="N996" s="45"/>
    </row>
    <row r="997" spans="13:14" x14ac:dyDescent="0.25">
      <c r="M997" s="45"/>
      <c r="N997" s="45"/>
    </row>
    <row r="999" spans="13:14" x14ac:dyDescent="0.25">
      <c r="M999" s="16"/>
      <c r="N999" s="16"/>
    </row>
    <row r="1000" spans="13:14" x14ac:dyDescent="0.25">
      <c r="M1000" s="16"/>
      <c r="N1000" s="16"/>
    </row>
    <row r="1001" spans="13:14" x14ac:dyDescent="0.25">
      <c r="M1001" s="16"/>
      <c r="N1001" s="16"/>
    </row>
    <row r="1002" spans="13:14" x14ac:dyDescent="0.25">
      <c r="M1002" s="16"/>
      <c r="N1002" s="16"/>
    </row>
    <row r="1003" spans="13:14" x14ac:dyDescent="0.25">
      <c r="M1003" s="45"/>
      <c r="N1003" s="45"/>
    </row>
    <row r="1004" spans="13:14" x14ac:dyDescent="0.25">
      <c r="M1004" s="45"/>
      <c r="N1004" s="45"/>
    </row>
    <row r="1005" spans="13:14" x14ac:dyDescent="0.25">
      <c r="M1005" s="45"/>
      <c r="N1005" s="45"/>
    </row>
    <row r="1006" spans="13:14" x14ac:dyDescent="0.25">
      <c r="M1006" s="45"/>
      <c r="N1006" s="45"/>
    </row>
    <row r="1007" spans="13:14" x14ac:dyDescent="0.25">
      <c r="M1007" s="45"/>
      <c r="N1007" s="45"/>
    </row>
    <row r="1008" spans="13:14" x14ac:dyDescent="0.25">
      <c r="M1008" s="45"/>
      <c r="N1008" s="45"/>
    </row>
    <row r="1009" spans="13:14" x14ac:dyDescent="0.25">
      <c r="M1009" s="45"/>
      <c r="N1009" s="45"/>
    </row>
    <row r="1010" spans="13:14" x14ac:dyDescent="0.25">
      <c r="M1010" s="45"/>
      <c r="N1010" s="45"/>
    </row>
    <row r="1011" spans="13:14" x14ac:dyDescent="0.25">
      <c r="M1011" s="45"/>
      <c r="N1011" s="45"/>
    </row>
    <row r="1012" spans="13:14" x14ac:dyDescent="0.25">
      <c r="M1012" s="45"/>
      <c r="N1012" s="45"/>
    </row>
    <row r="1013" spans="13:14" x14ac:dyDescent="0.25">
      <c r="M1013" s="45"/>
      <c r="N1013" s="45"/>
    </row>
    <row r="1014" spans="13:14" x14ac:dyDescent="0.25">
      <c r="M1014" s="45"/>
      <c r="N1014" s="45"/>
    </row>
    <row r="1015" spans="13:14" x14ac:dyDescent="0.25">
      <c r="M1015" s="45"/>
      <c r="N1015" s="45"/>
    </row>
    <row r="1016" spans="13:14" x14ac:dyDescent="0.25">
      <c r="M1016" s="45"/>
      <c r="N1016" s="45"/>
    </row>
    <row r="1017" spans="13:14" x14ac:dyDescent="0.25">
      <c r="M1017" s="45"/>
      <c r="N1017" s="45"/>
    </row>
    <row r="1018" spans="13:14" x14ac:dyDescent="0.25">
      <c r="M1018" s="45"/>
      <c r="N1018" s="45"/>
    </row>
    <row r="1019" spans="13:14" x14ac:dyDescent="0.25">
      <c r="M1019" s="45"/>
      <c r="N1019" s="45"/>
    </row>
    <row r="1020" spans="13:14" x14ac:dyDescent="0.25">
      <c r="M1020" s="45"/>
      <c r="N1020" s="45"/>
    </row>
    <row r="1021" spans="13:14" x14ac:dyDescent="0.25">
      <c r="M1021" s="45"/>
      <c r="N1021" s="45"/>
    </row>
    <row r="1022" spans="13:14" x14ac:dyDescent="0.25">
      <c r="M1022" s="45"/>
      <c r="N1022" s="45"/>
    </row>
    <row r="1023" spans="13:14" x14ac:dyDescent="0.25">
      <c r="M1023" s="45"/>
      <c r="N1023" s="45"/>
    </row>
    <row r="1024" spans="13:14" x14ac:dyDescent="0.25">
      <c r="M1024" s="45"/>
      <c r="N1024" s="45"/>
    </row>
    <row r="1025" spans="13:14" x14ac:dyDescent="0.25">
      <c r="M1025" s="45"/>
      <c r="N1025" s="45"/>
    </row>
    <row r="1026" spans="13:14" x14ac:dyDescent="0.25">
      <c r="M1026" s="45"/>
      <c r="N1026" s="45"/>
    </row>
    <row r="1027" spans="13:14" x14ac:dyDescent="0.25">
      <c r="M1027" s="45"/>
      <c r="N1027" s="45"/>
    </row>
    <row r="1028" spans="13:14" x14ac:dyDescent="0.25">
      <c r="M1028" s="45"/>
      <c r="N1028" s="45"/>
    </row>
    <row r="1029" spans="13:14" x14ac:dyDescent="0.25">
      <c r="M1029" s="45"/>
      <c r="N1029" s="45"/>
    </row>
    <row r="1030" spans="13:14" x14ac:dyDescent="0.25">
      <c r="M1030" s="45"/>
      <c r="N1030" s="45"/>
    </row>
    <row r="1031" spans="13:14" x14ac:dyDescent="0.25">
      <c r="M1031" s="45"/>
      <c r="N1031" s="45"/>
    </row>
    <row r="1032" spans="13:14" x14ac:dyDescent="0.25">
      <c r="M1032" s="45"/>
      <c r="N1032" s="45"/>
    </row>
    <row r="1033" spans="13:14" x14ac:dyDescent="0.25">
      <c r="M1033" s="45"/>
      <c r="N1033" s="45"/>
    </row>
    <row r="1034" spans="13:14" x14ac:dyDescent="0.25">
      <c r="M1034" s="45"/>
      <c r="N1034" s="45"/>
    </row>
    <row r="1035" spans="13:14" x14ac:dyDescent="0.25">
      <c r="M1035" s="45"/>
      <c r="N1035" s="45"/>
    </row>
  </sheetData>
  <mergeCells count="11">
    <mergeCell ref="A279:H279"/>
    <mergeCell ref="A2:H2"/>
    <mergeCell ref="F6:G6"/>
    <mergeCell ref="J3:L3"/>
    <mergeCell ref="J6:K6"/>
    <mergeCell ref="C3:E3"/>
    <mergeCell ref="C6:D6"/>
    <mergeCell ref="F3:H3"/>
    <mergeCell ref="C4:E4"/>
    <mergeCell ref="F4:H4"/>
    <mergeCell ref="J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8"/>
  <sheetViews>
    <sheetView workbookViewId="0">
      <selection activeCell="E12" sqref="E12"/>
    </sheetView>
  </sheetViews>
  <sheetFormatPr defaultColWidth="9" defaultRowHeight="15" x14ac:dyDescent="0.25"/>
  <cols>
    <col min="1" max="1" width="10" customWidth="1"/>
    <col min="2" max="2" width="24.140625" customWidth="1"/>
    <col min="3" max="3" width="8.42578125" customWidth="1"/>
    <col min="4" max="256" width="10" customWidth="1"/>
  </cols>
  <sheetData>
    <row r="1" spans="2:3" x14ac:dyDescent="0.25">
      <c r="B1" t="s">
        <v>572</v>
      </c>
    </row>
    <row r="3" spans="2:3" x14ac:dyDescent="0.25">
      <c r="B3" t="s">
        <v>573</v>
      </c>
      <c r="C3" s="483">
        <v>0.23</v>
      </c>
    </row>
    <row r="4" spans="2:3" x14ac:dyDescent="0.25">
      <c r="B4" t="s">
        <v>576</v>
      </c>
      <c r="C4" s="483">
        <v>0.35</v>
      </c>
    </row>
    <row r="5" spans="2:3" x14ac:dyDescent="0.25">
      <c r="B5" t="s">
        <v>577</v>
      </c>
      <c r="C5" s="483">
        <v>1.91</v>
      </c>
    </row>
    <row r="6" spans="2:3" x14ac:dyDescent="0.25">
      <c r="B6" t="s">
        <v>578</v>
      </c>
      <c r="C6" s="483">
        <v>0.23</v>
      </c>
    </row>
    <row r="7" spans="2:3" x14ac:dyDescent="0.25">
      <c r="B7" t="s">
        <v>580</v>
      </c>
      <c r="C7" s="483">
        <v>0.25</v>
      </c>
    </row>
    <row r="8" spans="2:3" x14ac:dyDescent="0.25">
      <c r="B8" t="s">
        <v>579</v>
      </c>
      <c r="C8" s="483">
        <v>0.84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ENV COMPLIANCE</vt:lpstr>
      <vt:lpstr>TRAFFIC TARIFFS</vt:lpstr>
      <vt:lpstr>FIRE TARIFFS</vt:lpstr>
      <vt:lpstr>REFUSE  POUND CEMETERIES</vt:lpstr>
      <vt:lpstr>RESERVES &amp; BEACHES</vt:lpstr>
      <vt:lpstr>ENV HEALTH</vt:lpstr>
      <vt:lpstr>Tariff List 2018-2019</vt:lpstr>
      <vt:lpstr>Town Planning</vt:lpstr>
      <vt:lpstr>Sheet1</vt:lpstr>
      <vt:lpstr>Sheet2</vt:lpstr>
      <vt:lpstr>Tariff List 2022-2023</vt:lpstr>
      <vt:lpstr>Sheet4</vt:lpstr>
      <vt:lpstr>Sheet3</vt:lpstr>
      <vt:lpstr>Tariff List 2024-2025</vt:lpstr>
      <vt:lpstr>elec tariffs 2024-2025</vt:lpstr>
      <vt:lpstr>Sheet7</vt:lpstr>
      <vt:lpstr>Sheet6</vt:lpstr>
      <vt:lpstr>Sheet5</vt:lpstr>
      <vt:lpstr>'Tariff List 2018-2019'!Print_Area</vt:lpstr>
      <vt:lpstr>'Tariff List 2022-2023'!Print_Area</vt:lpstr>
      <vt:lpstr>'Tariff List 2018-2019'!Print_Titles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Stefanus Fouche</dc:creator>
  <cp:lastModifiedBy>Diane May</cp:lastModifiedBy>
  <cp:lastPrinted>2024-05-28T12:55:33Z</cp:lastPrinted>
  <dcterms:created xsi:type="dcterms:W3CDTF">2017-03-16T18:29:27Z</dcterms:created>
  <dcterms:modified xsi:type="dcterms:W3CDTF">2024-08-22T19:05:41Z</dcterms:modified>
</cp:coreProperties>
</file>